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tabRatio="602" activeTab="0"/>
  </bookViews>
  <sheets>
    <sheet name="Publikasie" sheetId="1" r:id="rId1"/>
  </sheets>
  <definedNames/>
  <calcPr fullCalcOnLoad="1"/>
</workbook>
</file>

<file path=xl/sharedStrings.xml><?xml version="1.0" encoding="utf-8"?>
<sst xmlns="http://schemas.openxmlformats.org/spreadsheetml/2006/main" count="196" uniqueCount="119">
  <si>
    <t>May/Mei 2002</t>
  </si>
  <si>
    <t>Oct/Okt 2002</t>
  </si>
  <si>
    <t>Dec/Des 2002</t>
  </si>
  <si>
    <t>Mar/Mrt 2003</t>
  </si>
  <si>
    <t>Progressive/Progressief</t>
  </si>
  <si>
    <t>White</t>
  </si>
  <si>
    <t>Yellow</t>
  </si>
  <si>
    <t>Total</t>
  </si>
  <si>
    <t>Wit</t>
  </si>
  <si>
    <t>Geel</t>
  </si>
  <si>
    <t>Totaal</t>
  </si>
  <si>
    <t>1 May/Mei 2002</t>
  </si>
  <si>
    <t>1 Oct/Okt 2002</t>
  </si>
  <si>
    <t>1 Dec/Des 2002</t>
  </si>
  <si>
    <t>1 Mar/Mrt 2003</t>
  </si>
  <si>
    <t>(a) Beginvoorraad</t>
  </si>
  <si>
    <t>(b) Verkryging</t>
  </si>
  <si>
    <t>Imports destined for RSA</t>
  </si>
  <si>
    <t>Invoere bestem vir RSA</t>
  </si>
  <si>
    <t>(c) Aanwending</t>
  </si>
  <si>
    <t>Processed for local market:</t>
  </si>
  <si>
    <t>Verwerk vir plaaslike mark:</t>
  </si>
  <si>
    <t>Human Consumption</t>
  </si>
  <si>
    <t>Menslike verbruik</t>
  </si>
  <si>
    <t>Animal Feed</t>
  </si>
  <si>
    <t>Dierevoer</t>
  </si>
  <si>
    <t>Gristing</t>
  </si>
  <si>
    <t>Klandisiemaal/omruilmaal</t>
  </si>
  <si>
    <t>Withdrawn by producers</t>
  </si>
  <si>
    <t>Onttrek deur produsente</t>
  </si>
  <si>
    <t>Released to end-consumer(s)</t>
  </si>
  <si>
    <t>Vrygestel aan eindverbruiker(s)</t>
  </si>
  <si>
    <t>(e) Sundries</t>
  </si>
  <si>
    <t>(e) Diverse</t>
  </si>
  <si>
    <t>Surplus(-)/Deficit(+)</t>
  </si>
  <si>
    <t>Surplus(-)/Tekort(+)</t>
  </si>
  <si>
    <t>31 May/Mei 2002</t>
  </si>
  <si>
    <t>31 Oct/Okt 2002</t>
  </si>
  <si>
    <t>31 Dec/Des 2002</t>
  </si>
  <si>
    <t>31 Mar/Mrt 2003</t>
  </si>
  <si>
    <t>(f) Onaangewende voorraad (a+b-c-d-e)</t>
  </si>
  <si>
    <t>Storers, traders</t>
  </si>
  <si>
    <t>Opbergers, handelaars</t>
  </si>
  <si>
    <t>Processors</t>
  </si>
  <si>
    <t>Verwerkers</t>
  </si>
  <si>
    <t>(h) Imports destined for exports not included in the above information</t>
  </si>
  <si>
    <t>(h) Invoere bestem vir uitvoere nie ingesluit in inligting hierbo nie</t>
  </si>
  <si>
    <t>Opening Stock</t>
  </si>
  <si>
    <t>Beginvoorraad</t>
  </si>
  <si>
    <t>Imported</t>
  </si>
  <si>
    <t>Ingevoer</t>
  </si>
  <si>
    <t>Stock</t>
  </si>
  <si>
    <t>Voorraad</t>
  </si>
  <si>
    <t>(2)</t>
  </si>
  <si>
    <t>Products (4)</t>
  </si>
  <si>
    <t>Produkte (4)</t>
  </si>
  <si>
    <t>African countries</t>
  </si>
  <si>
    <t>Other countries</t>
  </si>
  <si>
    <t xml:space="preserve">   African countries</t>
  </si>
  <si>
    <t>Whole maize</t>
  </si>
  <si>
    <t>Harbours</t>
  </si>
  <si>
    <t>Afrika Lande</t>
  </si>
  <si>
    <t>Ander Lande</t>
  </si>
  <si>
    <t>Heel mielies</t>
  </si>
  <si>
    <t>Grensposte</t>
  </si>
  <si>
    <t>Hawens</t>
  </si>
  <si>
    <t>(1)</t>
  </si>
  <si>
    <t>The information system reports only on the actual movement of maize in commercial structures, and must under no circumstances be construed as confirmation or an indication of ownership./Die inligtingstelsel rapporteer slegs oor die fisiese beweging</t>
  </si>
  <si>
    <t>van mielies in kommersiële strukture, en moet geensins as 'n bevestiging of aanduiding van eiendomsreg geag word nie.</t>
  </si>
  <si>
    <t>Includes a portion of the production of developing sector - the balance will not necessarily be included here./Ingesluit 'n deel van die opkomende sektor - die balans sal nie noodwendig hier ingesluit word nie.</t>
  </si>
  <si>
    <t>Producer deliveries directly from farms./Produsentelewerings direk vanaf plase:</t>
  </si>
  <si>
    <t>Apr 2002</t>
  </si>
  <si>
    <t>(3)</t>
  </si>
  <si>
    <t>Maize equivalent./Mielie ekwivalent.</t>
  </si>
  <si>
    <t>Physical stock is verified regularly on a random basis by SAGIS's Audit Inspection Division./Fisiese voorraad word gereeld op 'n steekproefbasis deur SAGIS se Oudit Inspeksie Afdeling geverifieer.</t>
  </si>
  <si>
    <t>(4)</t>
  </si>
  <si>
    <t>(5)</t>
  </si>
  <si>
    <t>(6)</t>
  </si>
  <si>
    <t xml:space="preserve">        White/Wit</t>
  </si>
  <si>
    <t xml:space="preserve">       Yellow/Geel</t>
  </si>
  <si>
    <t>(f) Unutilised stock (a+b-c-d-e)</t>
  </si>
  <si>
    <t>(a) Opening Stock</t>
  </si>
  <si>
    <t>(b) Acquisition</t>
  </si>
  <si>
    <t>(c) Utilisation</t>
  </si>
  <si>
    <t>(d)  RSA Exports (5)</t>
  </si>
  <si>
    <t>'000 t</t>
  </si>
  <si>
    <t xml:space="preserve">    231 759 </t>
  </si>
  <si>
    <t>ton</t>
  </si>
  <si>
    <t>Border posts</t>
  </si>
  <si>
    <t>Net dispatches(+)/receipts(-)</t>
  </si>
  <si>
    <t>Stock surplus(-)/deficit(+)</t>
  </si>
  <si>
    <t>Netto versendings(+)/ontvangstes(-)</t>
  </si>
  <si>
    <t>Voorraad surplus(-)/tekort(+)</t>
  </si>
  <si>
    <t xml:space="preserve">              Products</t>
  </si>
  <si>
    <t>Exported - Whole Maize</t>
  </si>
  <si>
    <t xml:space="preserve">               Produkte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</si>
  <si>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</si>
  <si>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</si>
  <si>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Uitgevoer - Heelmielies</t>
  </si>
  <si>
    <t>Monthly announcement of information/Maandelikse bekendmaking van inligting (1)</t>
  </si>
  <si>
    <t>Deliveries directly from farms (3)</t>
  </si>
  <si>
    <t xml:space="preserve">(g) Stock stored at: (6)   </t>
  </si>
  <si>
    <t>(d) RSA Uitvoere (5)</t>
  </si>
  <si>
    <t>Lewerings direk vanaf plase (3)</t>
  </si>
  <si>
    <t>(g) Voorraad geberg by: (6)</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</si>
  <si>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</si>
  <si>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May/Mei 2002 - Mar/Mrt 2003</t>
  </si>
  <si>
    <t>Apr 2003</t>
  </si>
  <si>
    <t xml:space="preserve"> 305 957 </t>
  </si>
  <si>
    <t>May/Mei 2002 - Apr 2003</t>
  </si>
  <si>
    <t>30 Apr 2003</t>
  </si>
  <si>
    <t>Prog May/Mei 2002 - Apr 2003</t>
  </si>
  <si>
    <t>Maize/Mielies - 2002/2003 Year(May - Apr) FINAL / 2002/2003 Jaar(Mei - Apr) FINAAL (2)</t>
  </si>
  <si>
    <t>SMI-062003</t>
  </si>
  <si>
    <t>26/06/2003</t>
  </si>
  <si>
    <t xml:space="preserve">       291 697 ton</t>
  </si>
  <si>
    <t>5 284 107</t>
  </si>
  <si>
    <t>224 367</t>
  </si>
  <si>
    <t>3 509 802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</si>
</sst>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0.0"/>
  </numFmts>
  <fonts count="7">
    <font>
      <sz val="10"/>
      <name val="Arial"/>
      <family val="0"/>
    </font>
    <font>
      <u val="single"/>
      <sz val="10"/>
      <color indexed="12"/>
      <name val="Arial"/>
      <family val="0"/>
    </font>
    <font>
      <u val="single"/>
      <sz val="10"/>
      <color indexed="20"/>
      <name val="Arial"/>
      <family val="0"/>
    </font>
    <font>
      <b/>
      <sz val="8"/>
      <name val="Arial"/>
      <family val="2"/>
    </font>
    <font>
      <sz val="8"/>
      <name val="Arial"/>
      <family val="2"/>
    </font>
    <font>
      <sz val="12"/>
      <name val="Arial"/>
      <family val="2"/>
    </font>
    <font>
      <i/>
      <sz val="8"/>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style="thin"/>
    </border>
    <border>
      <left style="thin"/>
      <right style="thin"/>
      <top style="thin"/>
      <bottom>
        <color indexed="63"/>
      </bottom>
    </border>
    <border>
      <left style="thin">
        <color indexed="8"/>
      </left>
      <right style="thin">
        <color indexed="8"/>
      </right>
      <top style="thin"/>
      <bottom style="thin"/>
    </border>
    <border>
      <left style="thin"/>
      <right style="thin"/>
      <top>
        <color indexed="63"/>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Alignment="1">
      <alignment horizontal="left" indent="3"/>
    </xf>
    <xf numFmtId="0" fontId="0" fillId="0" borderId="0" xfId="0" applyAlignment="1">
      <alignment horizontal="right"/>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left" wrapText="1" indent="3"/>
    </xf>
    <xf numFmtId="0" fontId="4" fillId="0" borderId="2" xfId="0" applyFont="1" applyBorder="1" applyAlignment="1">
      <alignment horizontal="right" wrapText="1"/>
    </xf>
    <xf numFmtId="0" fontId="4" fillId="0" borderId="3" xfId="0" applyFont="1" applyBorder="1" applyAlignment="1">
      <alignment horizontal="left" wrapText="1" indent="3"/>
    </xf>
    <xf numFmtId="0" fontId="4" fillId="0" borderId="4" xfId="0" applyFont="1" applyBorder="1" applyAlignment="1">
      <alignment horizontal="right" wrapText="1"/>
    </xf>
    <xf numFmtId="0" fontId="4" fillId="0" borderId="1" xfId="0" applyFont="1" applyBorder="1" applyAlignment="1">
      <alignment horizontal="right" wrapText="1"/>
    </xf>
    <xf numFmtId="0" fontId="4" fillId="0" borderId="1" xfId="0" applyFont="1" applyBorder="1" applyAlignment="1">
      <alignment horizontal="left" wrapText="1" indent="3"/>
    </xf>
    <xf numFmtId="0" fontId="4" fillId="0" borderId="5" xfId="0" applyFont="1" applyBorder="1" applyAlignment="1">
      <alignment horizontal="left" wrapText="1"/>
    </xf>
    <xf numFmtId="0" fontId="4" fillId="0" borderId="6" xfId="0" applyFont="1" applyBorder="1" applyAlignment="1">
      <alignment horizontal="left" wrapText="1" indent="3"/>
    </xf>
    <xf numFmtId="0" fontId="4" fillId="0" borderId="7" xfId="0" applyFont="1" applyBorder="1" applyAlignment="1">
      <alignment horizontal="left" wrapText="1"/>
    </xf>
    <xf numFmtId="0" fontId="4" fillId="0" borderId="7" xfId="0" applyFont="1" applyBorder="1" applyAlignment="1">
      <alignment horizontal="righ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8" xfId="0" applyFont="1" applyBorder="1" applyAlignment="1">
      <alignment horizontal="left" wrapText="1" indent="3"/>
    </xf>
    <xf numFmtId="0" fontId="4" fillId="0" borderId="2" xfId="0" applyFont="1" applyBorder="1" applyAlignment="1">
      <alignment horizontal="left" wrapText="1" indent="3"/>
    </xf>
    <xf numFmtId="0" fontId="0" fillId="0" borderId="0" xfId="0" applyFont="1" applyAlignment="1">
      <alignment horizontal="left" indent="3"/>
    </xf>
    <xf numFmtId="0" fontId="0" fillId="0" borderId="0" xfId="0" applyFont="1" applyAlignment="1">
      <alignment/>
    </xf>
    <xf numFmtId="0" fontId="5" fillId="0" borderId="0" xfId="0" applyFont="1" applyAlignment="1">
      <alignment horizontal="left" indent="3"/>
    </xf>
    <xf numFmtId="0" fontId="5" fillId="0" borderId="0" xfId="0" applyFont="1" applyAlignment="1">
      <alignment/>
    </xf>
    <xf numFmtId="0" fontId="4" fillId="0" borderId="0" xfId="0" applyFont="1" applyBorder="1" applyAlignment="1">
      <alignment horizontal="left" wrapText="1"/>
    </xf>
    <xf numFmtId="0" fontId="4" fillId="0" borderId="0" xfId="0" applyFont="1" applyBorder="1" applyAlignment="1">
      <alignment horizontal="right" wrapText="1"/>
    </xf>
    <xf numFmtId="0" fontId="4" fillId="0" borderId="3" xfId="0" applyFont="1" applyBorder="1" applyAlignment="1">
      <alignment horizontal="left"/>
    </xf>
    <xf numFmtId="0" fontId="4" fillId="0" borderId="9" xfId="0" applyFont="1" applyBorder="1" applyAlignment="1">
      <alignment horizontal="right" wrapText="1"/>
    </xf>
    <xf numFmtId="0" fontId="4" fillId="0" borderId="10" xfId="0" applyFont="1" applyBorder="1" applyAlignment="1">
      <alignment horizontal="right" wrapText="1"/>
    </xf>
    <xf numFmtId="0" fontId="4" fillId="0" borderId="11" xfId="0" applyFont="1" applyBorder="1" applyAlignment="1">
      <alignment horizontal="right" wrapText="1"/>
    </xf>
    <xf numFmtId="0" fontId="4" fillId="0" borderId="8" xfId="0" applyFont="1" applyBorder="1" applyAlignment="1">
      <alignment horizontal="right" wrapText="1"/>
    </xf>
    <xf numFmtId="0" fontId="6" fillId="0" borderId="8" xfId="0" applyFont="1" applyBorder="1" applyAlignment="1">
      <alignment horizontal="left" wrapText="1"/>
    </xf>
    <xf numFmtId="0" fontId="6" fillId="0" borderId="12" xfId="0" applyFont="1" applyBorder="1" applyAlignment="1">
      <alignment horizontal="left" wrapText="1"/>
    </xf>
    <xf numFmtId="0" fontId="4" fillId="0" borderId="1" xfId="0" applyFont="1" applyBorder="1" applyAlignment="1">
      <alignment horizontal="right"/>
    </xf>
    <xf numFmtId="0" fontId="6" fillId="0" borderId="12" xfId="0" applyFont="1" applyBorder="1" applyAlignment="1">
      <alignment horizontal="right"/>
    </xf>
    <xf numFmtId="0" fontId="6" fillId="0" borderId="8" xfId="0" applyFont="1" applyBorder="1" applyAlignment="1">
      <alignment horizontal="right" wrapText="1"/>
    </xf>
    <xf numFmtId="0" fontId="6" fillId="0" borderId="7" xfId="0" applyFont="1" applyBorder="1" applyAlignment="1">
      <alignment horizontal="right" wrapText="1"/>
    </xf>
    <xf numFmtId="0" fontId="6" fillId="0" borderId="2" xfId="0" applyFont="1" applyBorder="1" applyAlignment="1">
      <alignment horizontal="right" wrapText="1"/>
    </xf>
    <xf numFmtId="0" fontId="4" fillId="0" borderId="6" xfId="0" applyFont="1" applyBorder="1" applyAlignment="1">
      <alignment horizontal="right" wrapText="1"/>
    </xf>
    <xf numFmtId="0" fontId="4" fillId="0" borderId="12" xfId="0" applyFont="1" applyBorder="1" applyAlignment="1">
      <alignment horizontal="right" wrapText="1"/>
    </xf>
    <xf numFmtId="0" fontId="0" fillId="0" borderId="0" xfId="0" applyFont="1" applyFill="1" applyAlignment="1" quotePrefix="1">
      <alignment horizontal="left"/>
    </xf>
    <xf numFmtId="49" fontId="6" fillId="0" borderId="13" xfId="0" applyNumberFormat="1" applyFont="1" applyBorder="1" applyAlignment="1" applyProtection="1">
      <alignment vertical="justify"/>
      <protection locked="0"/>
    </xf>
    <xf numFmtId="0" fontId="4" fillId="0" borderId="12" xfId="0" applyFont="1" applyBorder="1" applyAlignment="1">
      <alignment horizontal="left" wrapText="1" indent="3"/>
    </xf>
    <xf numFmtId="1" fontId="4" fillId="0" borderId="2" xfId="0" applyNumberFormat="1" applyFont="1" applyBorder="1" applyAlignment="1">
      <alignment horizontal="right" wrapText="1"/>
    </xf>
    <xf numFmtId="0" fontId="4" fillId="0" borderId="0" xfId="0" applyFont="1" applyAlignment="1">
      <alignment horizontal="right" wrapText="1"/>
    </xf>
    <xf numFmtId="0" fontId="4" fillId="0" borderId="0" xfId="0" applyFont="1" applyAlignment="1" quotePrefix="1">
      <alignment/>
    </xf>
    <xf numFmtId="0" fontId="4" fillId="0" borderId="0" xfId="0" applyFont="1" applyAlignment="1">
      <alignment/>
    </xf>
    <xf numFmtId="0" fontId="4" fillId="0" borderId="0" xfId="0" applyFont="1" applyFill="1"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quotePrefix="1">
      <alignment/>
    </xf>
    <xf numFmtId="49" fontId="4" fillId="0" borderId="0" xfId="0" applyNumberFormat="1" applyFont="1" applyAlignment="1">
      <alignment/>
    </xf>
    <xf numFmtId="0" fontId="4" fillId="0" borderId="0" xfId="0" applyFont="1" applyFill="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17" fontId="4" fillId="0" borderId="0" xfId="0" applyNumberFormat="1" applyFont="1" applyFill="1" applyAlignment="1" quotePrefix="1">
      <alignment horizontal="left"/>
    </xf>
    <xf numFmtId="0" fontId="4" fillId="0" borderId="0" xfId="0" applyFont="1" applyFill="1" applyAlignment="1">
      <alignment horizontal="right"/>
    </xf>
    <xf numFmtId="49" fontId="4" fillId="0" borderId="0" xfId="0" applyNumberFormat="1" applyFont="1" applyAlignment="1">
      <alignment horizontal="left"/>
    </xf>
    <xf numFmtId="0" fontId="4" fillId="0" borderId="14" xfId="0" applyFont="1" applyBorder="1" applyAlignment="1">
      <alignment horizontal="right" wrapText="1"/>
    </xf>
    <xf numFmtId="0" fontId="4" fillId="0" borderId="15" xfId="0" applyFont="1" applyBorder="1" applyAlignment="1">
      <alignment horizontal="right" wrapText="1"/>
    </xf>
    <xf numFmtId="0" fontId="4" fillId="0" borderId="16" xfId="0" applyFont="1" applyBorder="1" applyAlignment="1">
      <alignment horizontal="right" wrapText="1"/>
    </xf>
    <xf numFmtId="0" fontId="4" fillId="0" borderId="17" xfId="0" applyFont="1" applyBorder="1" applyAlignment="1">
      <alignment horizontal="right" wrapText="1"/>
    </xf>
    <xf numFmtId="0" fontId="4" fillId="0" borderId="18" xfId="0" applyFont="1" applyBorder="1" applyAlignment="1">
      <alignment horizontal="right" wrapText="1"/>
    </xf>
    <xf numFmtId="0" fontId="4" fillId="0" borderId="3" xfId="0" applyFont="1" applyBorder="1" applyAlignment="1">
      <alignment horizontal="right" wrapText="1"/>
    </xf>
    <xf numFmtId="0" fontId="4" fillId="0" borderId="19" xfId="0" applyFont="1" applyBorder="1" applyAlignment="1">
      <alignment horizontal="left" wrapText="1" indent="3"/>
    </xf>
    <xf numFmtId="0" fontId="4" fillId="0" borderId="20" xfId="0" applyFont="1" applyBorder="1" applyAlignment="1">
      <alignment horizontal="left" wrapText="1" indent="3"/>
    </xf>
    <xf numFmtId="0" fontId="4" fillId="0" borderId="7" xfId="0" applyFont="1" applyBorder="1" applyAlignment="1">
      <alignment horizontal="left" wrapText="1" indent="3"/>
    </xf>
    <xf numFmtId="0" fontId="4" fillId="0" borderId="0" xfId="0" applyFont="1" applyBorder="1" applyAlignment="1">
      <alignment horizontal="left" wrapText="1" indent="3"/>
    </xf>
    <xf numFmtId="0" fontId="4" fillId="0" borderId="10" xfId="0" applyFont="1" applyBorder="1" applyAlignment="1">
      <alignment horizontal="left" wrapText="1" indent="3"/>
    </xf>
    <xf numFmtId="0" fontId="4" fillId="2" borderId="6" xfId="0" applyFont="1" applyFill="1" applyBorder="1" applyAlignment="1">
      <alignment horizontal="right" wrapText="1"/>
    </xf>
    <xf numFmtId="0" fontId="4" fillId="2" borderId="18" xfId="0" applyFont="1" applyFill="1" applyBorder="1" applyAlignment="1">
      <alignment horizontal="right" wrapText="1"/>
    </xf>
    <xf numFmtId="17" fontId="4" fillId="0" borderId="0" xfId="0" applyNumberFormat="1" applyFont="1" applyAlignment="1" quotePrefix="1">
      <alignment/>
    </xf>
    <xf numFmtId="0" fontId="3" fillId="0" borderId="5" xfId="0" applyFont="1" applyBorder="1" applyAlignment="1">
      <alignment horizontal="center" vertical="top" wrapText="1"/>
    </xf>
    <xf numFmtId="0" fontId="3" fillId="0" borderId="21" xfId="0" applyFont="1" applyBorder="1" applyAlignment="1">
      <alignment horizontal="center" vertical="top" wrapText="1"/>
    </xf>
    <xf numFmtId="0" fontId="3" fillId="0" borderId="2" xfId="0" applyFont="1" applyBorder="1" applyAlignment="1">
      <alignment horizontal="center" vertical="top"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0" borderId="21" xfId="0" applyFont="1" applyBorder="1" applyAlignment="1">
      <alignment horizontal="center" wrapText="1"/>
    </xf>
    <xf numFmtId="0" fontId="4" fillId="0" borderId="2"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4" xfId="0" applyFont="1" applyBorder="1" applyAlignment="1">
      <alignment horizontal="center" wrapText="1"/>
    </xf>
    <xf numFmtId="0" fontId="3" fillId="0" borderId="3" xfId="0" applyFont="1" applyBorder="1" applyAlignment="1">
      <alignment horizontal="left" wrapText="1"/>
    </xf>
    <xf numFmtId="0" fontId="0" fillId="0" borderId="0" xfId="0" applyFont="1" applyAlignment="1">
      <alignment horizontal="center" wrapText="1"/>
    </xf>
    <xf numFmtId="0" fontId="0" fillId="0" borderId="21" xfId="0" applyBorder="1" applyAlignment="1" quotePrefix="1">
      <alignment horizontal="center"/>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3" fillId="0" borderId="0" xfId="0" applyFont="1" applyBorder="1" applyAlignment="1">
      <alignment horizontal="left" wrapText="1"/>
    </xf>
    <xf numFmtId="0" fontId="3" fillId="0" borderId="1" xfId="0" applyFont="1" applyBorder="1" applyAlignment="1">
      <alignment horizontal="left" wrapText="1"/>
    </xf>
    <xf numFmtId="0" fontId="3" fillId="0" borderId="3" xfId="0" applyFont="1" applyBorder="1" applyAlignment="1">
      <alignment horizontal="right" wrapText="1"/>
    </xf>
    <xf numFmtId="0" fontId="3" fillId="0" borderId="0" xfId="0" applyFont="1" applyAlignment="1">
      <alignment horizontal="right" wrapText="1"/>
    </xf>
    <xf numFmtId="0" fontId="3" fillId="0" borderId="1" xfId="0" applyFont="1" applyBorder="1" applyAlignment="1">
      <alignment horizontal="right" wrapText="1"/>
    </xf>
    <xf numFmtId="0" fontId="4" fillId="0" borderId="0" xfId="0" applyFont="1" applyAlignment="1">
      <alignment horizontal="center" wrapText="1"/>
    </xf>
    <xf numFmtId="0" fontId="4" fillId="0" borderId="1" xfId="0" applyFont="1" applyBorder="1" applyAlignment="1">
      <alignment horizontal="center" wrapText="1"/>
    </xf>
    <xf numFmtId="0" fontId="4" fillId="0" borderId="19" xfId="0" applyFont="1" applyBorder="1" applyAlignment="1">
      <alignment horizontal="left" wrapText="1"/>
    </xf>
    <xf numFmtId="0" fontId="4" fillId="0" borderId="7" xfId="0" applyFont="1" applyBorder="1" applyAlignment="1">
      <alignment horizontal="left" wrapText="1"/>
    </xf>
    <xf numFmtId="0" fontId="4" fillId="0" borderId="19" xfId="0" applyFont="1" applyBorder="1" applyAlignment="1">
      <alignment horizontal="right" wrapText="1"/>
    </xf>
    <xf numFmtId="0" fontId="4" fillId="0" borderId="7" xfId="0" applyFont="1" applyBorder="1" applyAlignment="1">
      <alignment horizontal="right" wrapText="1"/>
    </xf>
    <xf numFmtId="0" fontId="4" fillId="0" borderId="5"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right" wrapText="1"/>
    </xf>
    <xf numFmtId="0" fontId="4" fillId="0" borderId="2" xfId="0" applyFont="1" applyBorder="1" applyAlignment="1">
      <alignment horizontal="righ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3" xfId="0" applyFont="1" applyBorder="1" applyAlignment="1">
      <alignment horizontal="right" wrapText="1"/>
    </xf>
    <xf numFmtId="0" fontId="4" fillId="0" borderId="1" xfId="0" applyFont="1" applyBorder="1" applyAlignment="1">
      <alignment horizontal="right" wrapText="1"/>
    </xf>
    <xf numFmtId="0" fontId="3" fillId="0" borderId="0" xfId="0" applyFont="1" applyBorder="1" applyAlignment="1">
      <alignment horizontal="right" wrapText="1"/>
    </xf>
    <xf numFmtId="0" fontId="4" fillId="0" borderId="4" xfId="0" applyFont="1" applyBorder="1" applyAlignment="1">
      <alignment horizontal="left" wrapText="1"/>
    </xf>
    <xf numFmtId="0" fontId="4" fillId="0" borderId="9" xfId="0" applyFont="1" applyBorder="1" applyAlignment="1">
      <alignment horizontal="right" wrapText="1"/>
    </xf>
    <xf numFmtId="15" fontId="4" fillId="0" borderId="10" xfId="0" applyNumberFormat="1" applyFont="1" applyBorder="1" applyAlignment="1" quotePrefix="1">
      <alignment horizontal="center"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4" xfId="0" applyFont="1" applyBorder="1" applyAlignment="1">
      <alignment horizontal="left" wrapText="1"/>
    </xf>
    <xf numFmtId="0" fontId="3" fillId="0" borderId="9" xfId="0" applyFont="1" applyBorder="1" applyAlignment="1">
      <alignment horizontal="right" wrapText="1"/>
    </xf>
    <xf numFmtId="0" fontId="3" fillId="0" borderId="10" xfId="0" applyFont="1" applyBorder="1" applyAlignment="1">
      <alignment horizontal="right" wrapText="1"/>
    </xf>
    <xf numFmtId="0" fontId="3" fillId="0" borderId="4" xfId="0" applyFont="1" applyBorder="1" applyAlignment="1">
      <alignment horizontal="right" wrapText="1"/>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7" xfId="0" applyFont="1" applyBorder="1" applyAlignment="1">
      <alignment horizontal="left" wrapText="1"/>
    </xf>
    <xf numFmtId="0" fontId="3" fillId="0" borderId="19" xfId="0" applyFont="1" applyBorder="1" applyAlignment="1">
      <alignment horizontal="right" wrapText="1"/>
    </xf>
    <xf numFmtId="0" fontId="3" fillId="0" borderId="20" xfId="0" applyFont="1" applyBorder="1" applyAlignment="1">
      <alignment horizontal="right" wrapText="1"/>
    </xf>
    <xf numFmtId="0" fontId="3" fillId="0" borderId="7" xfId="0" applyFont="1" applyBorder="1" applyAlignment="1">
      <alignment horizontal="right" wrapText="1"/>
    </xf>
    <xf numFmtId="0" fontId="4" fillId="0" borderId="0" xfId="0" applyFont="1" applyAlignment="1">
      <alignment horizontal="right"/>
    </xf>
    <xf numFmtId="0" fontId="4" fillId="0" borderId="0" xfId="0" applyFont="1" applyAlignment="1">
      <alignment horizontal="center"/>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504825</xdr:colOff>
      <xdr:row>52</xdr:row>
      <xdr:rowOff>47625</xdr:rowOff>
    </xdr:from>
    <xdr:to>
      <xdr:col>42</xdr:col>
      <xdr:colOff>9525</xdr:colOff>
      <xdr:row>56</xdr:row>
      <xdr:rowOff>38100</xdr:rowOff>
    </xdr:to>
    <xdr:pic>
      <xdr:nvPicPr>
        <xdr:cNvPr id="1" name="Picture 1"/>
        <xdr:cNvPicPr preferRelativeResize="1">
          <a:picLocks noChangeAspect="1"/>
        </xdr:cNvPicPr>
      </xdr:nvPicPr>
      <xdr:blipFill>
        <a:blip r:embed="rId1"/>
        <a:stretch>
          <a:fillRect/>
        </a:stretch>
      </xdr:blipFill>
      <xdr:spPr>
        <a:xfrm>
          <a:off x="24860250" y="8696325"/>
          <a:ext cx="1333500" cy="638175"/>
        </a:xfrm>
        <a:prstGeom prst="rect">
          <a:avLst/>
        </a:prstGeom>
        <a:noFill/>
        <a:ln w="9525" cmpd="sng">
          <a:noFill/>
        </a:ln>
      </xdr:spPr>
    </xdr:pic>
    <xdr:clientData/>
  </xdr:twoCellAnchor>
  <xdr:twoCellAnchor editAs="oneCell">
    <xdr:from>
      <xdr:col>39</xdr:col>
      <xdr:colOff>504825</xdr:colOff>
      <xdr:row>52</xdr:row>
      <xdr:rowOff>47625</xdr:rowOff>
    </xdr:from>
    <xdr:to>
      <xdr:col>42</xdr:col>
      <xdr:colOff>9525</xdr:colOff>
      <xdr:row>56</xdr:row>
      <xdr:rowOff>38100</xdr:rowOff>
    </xdr:to>
    <xdr:pic>
      <xdr:nvPicPr>
        <xdr:cNvPr id="2" name="Picture 12"/>
        <xdr:cNvPicPr preferRelativeResize="1">
          <a:picLocks noChangeAspect="1"/>
        </xdr:cNvPicPr>
      </xdr:nvPicPr>
      <xdr:blipFill>
        <a:blip r:embed="rId1"/>
        <a:stretch>
          <a:fillRect/>
        </a:stretch>
      </xdr:blipFill>
      <xdr:spPr>
        <a:xfrm>
          <a:off x="24860250" y="8696325"/>
          <a:ext cx="1333500" cy="638175"/>
        </a:xfrm>
        <a:prstGeom prst="rect">
          <a:avLst/>
        </a:prstGeom>
        <a:noFill/>
        <a:ln w="9525" cmpd="sng">
          <a:noFill/>
        </a:ln>
      </xdr:spPr>
    </xdr:pic>
    <xdr:clientData/>
  </xdr:twoCellAnchor>
  <xdr:twoCellAnchor editAs="oneCell">
    <xdr:from>
      <xdr:col>39</xdr:col>
      <xdr:colOff>504825</xdr:colOff>
      <xdr:row>52</xdr:row>
      <xdr:rowOff>47625</xdr:rowOff>
    </xdr:from>
    <xdr:to>
      <xdr:col>42</xdr:col>
      <xdr:colOff>9525</xdr:colOff>
      <xdr:row>56</xdr:row>
      <xdr:rowOff>38100</xdr:rowOff>
    </xdr:to>
    <xdr:pic>
      <xdr:nvPicPr>
        <xdr:cNvPr id="3" name="Picture 13"/>
        <xdr:cNvPicPr preferRelativeResize="1">
          <a:picLocks noChangeAspect="1"/>
        </xdr:cNvPicPr>
      </xdr:nvPicPr>
      <xdr:blipFill>
        <a:blip r:embed="rId1"/>
        <a:stretch>
          <a:fillRect/>
        </a:stretch>
      </xdr:blipFill>
      <xdr:spPr>
        <a:xfrm>
          <a:off x="24860250" y="8696325"/>
          <a:ext cx="13335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63"/>
  <sheetViews>
    <sheetView showGridLines="0" tabSelected="1" workbookViewId="0" topLeftCell="AJ1">
      <selection activeCell="D3" sqref="D3:AP3"/>
    </sheetView>
  </sheetViews>
  <sheetFormatPr defaultColWidth="9.140625" defaultRowHeight="12.75"/>
  <cols>
    <col min="1" max="1" width="2.140625" style="1" customWidth="1"/>
    <col min="2" max="2" width="1.1484375" style="1" customWidth="1"/>
    <col min="3" max="3" width="30.28125" style="1" customWidth="1"/>
    <col min="4" max="12" width="9.140625" style="1" customWidth="1"/>
    <col min="13" max="13" width="11.7109375" style="1" customWidth="1"/>
    <col min="14" max="42" width="9.140625" style="1" customWidth="1"/>
    <col min="43" max="43" width="30.28125" style="1" customWidth="1"/>
    <col min="44" max="45" width="1.1484375" style="1" customWidth="1"/>
    <col min="46" max="16384" width="9.140625" style="1" customWidth="1"/>
  </cols>
  <sheetData>
    <row r="1" spans="1:45" ht="15" customHeight="1">
      <c r="A1" s="1" t="s">
        <v>113</v>
      </c>
      <c r="D1" s="86" t="s">
        <v>99</v>
      </c>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S1" s="2" t="s">
        <v>114</v>
      </c>
    </row>
    <row r="2" spans="4:42" ht="15" customHeight="1">
      <c r="D2" s="86" t="s">
        <v>112</v>
      </c>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4:42" ht="15" customHeight="1">
      <c r="D3" s="87" t="s">
        <v>85</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row>
    <row r="4" spans="1:45" ht="12.75">
      <c r="A4" s="88"/>
      <c r="B4" s="89"/>
      <c r="C4" s="90"/>
      <c r="D4" s="76" t="s">
        <v>0</v>
      </c>
      <c r="E4" s="77"/>
      <c r="F4" s="78"/>
      <c r="G4" s="76" t="str">
        <f>" Jun 2002"</f>
        <v> Jun 2002</v>
      </c>
      <c r="H4" s="77"/>
      <c r="I4" s="78"/>
      <c r="J4" s="76" t="str">
        <f>" Jul 2002"</f>
        <v> Jul 2002</v>
      </c>
      <c r="K4" s="77"/>
      <c r="L4" s="78"/>
      <c r="M4" s="76" t="str">
        <f>" Aug 2002"</f>
        <v> Aug 2002</v>
      </c>
      <c r="N4" s="77"/>
      <c r="O4" s="78"/>
      <c r="P4" s="76" t="str">
        <f>" Sep 2002"</f>
        <v> Sep 2002</v>
      </c>
      <c r="Q4" s="77"/>
      <c r="R4" s="78"/>
      <c r="S4" s="76" t="s">
        <v>1</v>
      </c>
      <c r="T4" s="77"/>
      <c r="U4" s="78"/>
      <c r="V4" s="76" t="str">
        <f>" Nov 2002"</f>
        <v> Nov 2002</v>
      </c>
      <c r="W4" s="77"/>
      <c r="X4" s="78"/>
      <c r="Y4" s="76" t="s">
        <v>2</v>
      </c>
      <c r="Z4" s="77"/>
      <c r="AA4" s="78"/>
      <c r="AB4" s="76" t="str">
        <f>" Jan 2003"</f>
        <v> Jan 2003</v>
      </c>
      <c r="AC4" s="77"/>
      <c r="AD4" s="78"/>
      <c r="AE4" s="76" t="str">
        <f>" Feb 2003"</f>
        <v> Feb 2003</v>
      </c>
      <c r="AF4" s="77"/>
      <c r="AG4" s="78"/>
      <c r="AH4" s="76" t="s">
        <v>3</v>
      </c>
      <c r="AI4" s="77"/>
      <c r="AJ4" s="78"/>
      <c r="AK4" s="76" t="str">
        <f>" Apr 2003"</f>
        <v> Apr 2003</v>
      </c>
      <c r="AL4" s="77"/>
      <c r="AM4" s="78"/>
      <c r="AN4" s="76" t="s">
        <v>4</v>
      </c>
      <c r="AO4" s="77"/>
      <c r="AP4" s="78"/>
      <c r="AQ4" s="88"/>
      <c r="AR4" s="89"/>
      <c r="AS4" s="90"/>
    </row>
    <row r="5" spans="1:45" ht="12.75">
      <c r="A5" s="91"/>
      <c r="B5" s="92"/>
      <c r="C5" s="93"/>
      <c r="D5" s="79"/>
      <c r="E5" s="80"/>
      <c r="F5" s="81"/>
      <c r="G5" s="79"/>
      <c r="H5" s="80"/>
      <c r="I5" s="81"/>
      <c r="J5" s="79"/>
      <c r="K5" s="80"/>
      <c r="L5" s="81"/>
      <c r="M5" s="79"/>
      <c r="N5" s="80"/>
      <c r="O5" s="81"/>
      <c r="P5" s="79"/>
      <c r="Q5" s="80"/>
      <c r="R5" s="81"/>
      <c r="S5" s="79"/>
      <c r="T5" s="80"/>
      <c r="U5" s="81"/>
      <c r="V5" s="79"/>
      <c r="W5" s="80"/>
      <c r="X5" s="81"/>
      <c r="Y5" s="79"/>
      <c r="Z5" s="80"/>
      <c r="AA5" s="81"/>
      <c r="AB5" s="79"/>
      <c r="AC5" s="80"/>
      <c r="AD5" s="81"/>
      <c r="AE5" s="79"/>
      <c r="AF5" s="80"/>
      <c r="AG5" s="81"/>
      <c r="AH5" s="79"/>
      <c r="AI5" s="80"/>
      <c r="AJ5" s="81"/>
      <c r="AK5" s="79"/>
      <c r="AL5" s="80"/>
      <c r="AM5" s="81"/>
      <c r="AN5" s="79" t="s">
        <v>109</v>
      </c>
      <c r="AO5" s="80"/>
      <c r="AP5" s="81"/>
      <c r="AQ5" s="91"/>
      <c r="AR5" s="92"/>
      <c r="AS5" s="93"/>
    </row>
    <row r="6" spans="1:45" ht="12.75">
      <c r="A6" s="91"/>
      <c r="B6" s="92"/>
      <c r="C6" s="93"/>
      <c r="D6" s="3" t="s">
        <v>5</v>
      </c>
      <c r="E6" s="3" t="s">
        <v>6</v>
      </c>
      <c r="F6" s="3" t="s">
        <v>7</v>
      </c>
      <c r="G6" s="3" t="s">
        <v>5</v>
      </c>
      <c r="H6" s="3" t="s">
        <v>6</v>
      </c>
      <c r="I6" s="3" t="s">
        <v>7</v>
      </c>
      <c r="J6" s="3" t="s">
        <v>5</v>
      </c>
      <c r="K6" s="3" t="s">
        <v>6</v>
      </c>
      <c r="L6" s="3" t="s">
        <v>7</v>
      </c>
      <c r="M6" s="3" t="s">
        <v>5</v>
      </c>
      <c r="N6" s="3" t="s">
        <v>6</v>
      </c>
      <c r="O6" s="3" t="s">
        <v>7</v>
      </c>
      <c r="P6" s="3" t="s">
        <v>5</v>
      </c>
      <c r="Q6" s="3" t="s">
        <v>6</v>
      </c>
      <c r="R6" s="3" t="s">
        <v>7</v>
      </c>
      <c r="S6" s="3" t="s">
        <v>5</v>
      </c>
      <c r="T6" s="3" t="s">
        <v>6</v>
      </c>
      <c r="U6" s="3" t="s">
        <v>7</v>
      </c>
      <c r="V6" s="3" t="s">
        <v>5</v>
      </c>
      <c r="W6" s="3" t="s">
        <v>6</v>
      </c>
      <c r="X6" s="3" t="s">
        <v>7</v>
      </c>
      <c r="Y6" s="3" t="s">
        <v>5</v>
      </c>
      <c r="Z6" s="3" t="s">
        <v>6</v>
      </c>
      <c r="AA6" s="3" t="s">
        <v>7</v>
      </c>
      <c r="AB6" s="3" t="s">
        <v>5</v>
      </c>
      <c r="AC6" s="3" t="s">
        <v>6</v>
      </c>
      <c r="AD6" s="3" t="s">
        <v>7</v>
      </c>
      <c r="AE6" s="3" t="s">
        <v>5</v>
      </c>
      <c r="AF6" s="3" t="s">
        <v>6</v>
      </c>
      <c r="AG6" s="3" t="s">
        <v>7</v>
      </c>
      <c r="AH6" s="3" t="s">
        <v>5</v>
      </c>
      <c r="AI6" s="3" t="s">
        <v>6</v>
      </c>
      <c r="AJ6" s="3" t="s">
        <v>7</v>
      </c>
      <c r="AK6" s="3" t="s">
        <v>5</v>
      </c>
      <c r="AL6" s="3" t="s">
        <v>6</v>
      </c>
      <c r="AM6" s="3" t="s">
        <v>7</v>
      </c>
      <c r="AN6" s="3" t="s">
        <v>5</v>
      </c>
      <c r="AO6" s="3" t="s">
        <v>6</v>
      </c>
      <c r="AP6" s="3" t="s">
        <v>7</v>
      </c>
      <c r="AQ6" s="91"/>
      <c r="AR6" s="92"/>
      <c r="AS6" s="93"/>
    </row>
    <row r="7" spans="1:45" ht="12.75">
      <c r="A7" s="73"/>
      <c r="B7" s="74"/>
      <c r="C7" s="75"/>
      <c r="D7" s="4" t="s">
        <v>8</v>
      </c>
      <c r="E7" s="4" t="s">
        <v>9</v>
      </c>
      <c r="F7" s="4" t="s">
        <v>10</v>
      </c>
      <c r="G7" s="4" t="s">
        <v>8</v>
      </c>
      <c r="H7" s="4" t="s">
        <v>9</v>
      </c>
      <c r="I7" s="4" t="s">
        <v>10</v>
      </c>
      <c r="J7" s="4" t="s">
        <v>8</v>
      </c>
      <c r="K7" s="4" t="s">
        <v>9</v>
      </c>
      <c r="L7" s="4" t="s">
        <v>10</v>
      </c>
      <c r="M7" s="4" t="s">
        <v>8</v>
      </c>
      <c r="N7" s="4" t="s">
        <v>9</v>
      </c>
      <c r="O7" s="4" t="s">
        <v>10</v>
      </c>
      <c r="P7" s="4" t="s">
        <v>8</v>
      </c>
      <c r="Q7" s="4" t="s">
        <v>9</v>
      </c>
      <c r="R7" s="4" t="s">
        <v>10</v>
      </c>
      <c r="S7" s="4" t="s">
        <v>8</v>
      </c>
      <c r="T7" s="4" t="s">
        <v>9</v>
      </c>
      <c r="U7" s="4" t="s">
        <v>10</v>
      </c>
      <c r="V7" s="4" t="s">
        <v>8</v>
      </c>
      <c r="W7" s="4" t="s">
        <v>9</v>
      </c>
      <c r="X7" s="4" t="s">
        <v>10</v>
      </c>
      <c r="Y7" s="4" t="s">
        <v>8</v>
      </c>
      <c r="Z7" s="4" t="s">
        <v>9</v>
      </c>
      <c r="AA7" s="4" t="s">
        <v>10</v>
      </c>
      <c r="AB7" s="4" t="s">
        <v>8</v>
      </c>
      <c r="AC7" s="4" t="s">
        <v>9</v>
      </c>
      <c r="AD7" s="4" t="s">
        <v>10</v>
      </c>
      <c r="AE7" s="4" t="s">
        <v>8</v>
      </c>
      <c r="AF7" s="4" t="s">
        <v>9</v>
      </c>
      <c r="AG7" s="4" t="s">
        <v>10</v>
      </c>
      <c r="AH7" s="4" t="s">
        <v>8</v>
      </c>
      <c r="AI7" s="4" t="s">
        <v>9</v>
      </c>
      <c r="AJ7" s="4" t="s">
        <v>10</v>
      </c>
      <c r="AK7" s="4" t="s">
        <v>8</v>
      </c>
      <c r="AL7" s="4" t="s">
        <v>9</v>
      </c>
      <c r="AM7" s="4" t="s">
        <v>10</v>
      </c>
      <c r="AN7" s="4" t="s">
        <v>8</v>
      </c>
      <c r="AO7" s="4" t="s">
        <v>9</v>
      </c>
      <c r="AP7" s="4" t="s">
        <v>10</v>
      </c>
      <c r="AQ7" s="73"/>
      <c r="AR7" s="74"/>
      <c r="AS7" s="75"/>
    </row>
    <row r="8" spans="1:45" ht="12.7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row>
    <row r="9" spans="1:45" ht="12.75">
      <c r="A9" s="88"/>
      <c r="B9" s="89"/>
      <c r="C9" s="90"/>
      <c r="D9" s="82" t="s">
        <v>11</v>
      </c>
      <c r="E9" s="83"/>
      <c r="F9" s="84"/>
      <c r="G9" s="82" t="str">
        <f>"1 Jun 2002"</f>
        <v>1 Jun 2002</v>
      </c>
      <c r="H9" s="83"/>
      <c r="I9" s="84"/>
      <c r="J9" s="82" t="str">
        <f>"1 Jul 2002"</f>
        <v>1 Jul 2002</v>
      </c>
      <c r="K9" s="83"/>
      <c r="L9" s="84"/>
      <c r="M9" s="82" t="str">
        <f>"1 Aug 2002"</f>
        <v>1 Aug 2002</v>
      </c>
      <c r="N9" s="83"/>
      <c r="O9" s="84"/>
      <c r="P9" s="82" t="str">
        <f>"1 Sep 2002"</f>
        <v>1 Sep 2002</v>
      </c>
      <c r="Q9" s="83"/>
      <c r="R9" s="84"/>
      <c r="S9" s="82" t="s">
        <v>12</v>
      </c>
      <c r="T9" s="83"/>
      <c r="U9" s="84"/>
      <c r="V9" s="82" t="str">
        <f>"1 Nov 2002"</f>
        <v>1 Nov 2002</v>
      </c>
      <c r="W9" s="83"/>
      <c r="X9" s="84"/>
      <c r="Y9" s="82" t="s">
        <v>13</v>
      </c>
      <c r="Z9" s="83"/>
      <c r="AA9" s="84"/>
      <c r="AB9" s="82" t="str">
        <f>"1 Jan 2003"</f>
        <v>1 Jan 2003</v>
      </c>
      <c r="AC9" s="83"/>
      <c r="AD9" s="84"/>
      <c r="AE9" s="82" t="str">
        <f>"1 Feb 2003"</f>
        <v>1 Feb 2003</v>
      </c>
      <c r="AF9" s="83"/>
      <c r="AG9" s="84"/>
      <c r="AH9" s="82" t="s">
        <v>14</v>
      </c>
      <c r="AI9" s="83"/>
      <c r="AJ9" s="84"/>
      <c r="AK9" s="82" t="str">
        <f>"1 Apr 2003"</f>
        <v>1 Apr 2003</v>
      </c>
      <c r="AL9" s="83"/>
      <c r="AM9" s="84"/>
      <c r="AN9" s="82" t="s">
        <v>11</v>
      </c>
      <c r="AO9" s="83"/>
      <c r="AP9" s="84"/>
      <c r="AQ9" s="88"/>
      <c r="AR9" s="89"/>
      <c r="AS9" s="90"/>
    </row>
    <row r="10" spans="1:45" ht="12.75">
      <c r="A10" s="85" t="s">
        <v>81</v>
      </c>
      <c r="B10" s="94"/>
      <c r="C10" s="95"/>
      <c r="D10" s="43">
        <v>559</v>
      </c>
      <c r="E10" s="6">
        <v>643</v>
      </c>
      <c r="F10" s="6">
        <f>D10+E10</f>
        <v>1202</v>
      </c>
      <c r="G10" s="6">
        <f>D37</f>
        <v>1343</v>
      </c>
      <c r="H10" s="6">
        <f>E37</f>
        <v>1303</v>
      </c>
      <c r="I10" s="6">
        <f>G10+H10</f>
        <v>2646</v>
      </c>
      <c r="J10" s="6">
        <f>G37</f>
        <v>2489</v>
      </c>
      <c r="K10" s="6">
        <f>H37</f>
        <v>2031</v>
      </c>
      <c r="L10" s="6">
        <f>J10+K10</f>
        <v>4520</v>
      </c>
      <c r="M10" s="6">
        <f>J37</f>
        <v>3939</v>
      </c>
      <c r="N10" s="6">
        <f>K37</f>
        <v>2865</v>
      </c>
      <c r="O10" s="6">
        <f>M10+N10</f>
        <v>6804</v>
      </c>
      <c r="P10" s="6">
        <f>M37</f>
        <v>4059</v>
      </c>
      <c r="Q10" s="6">
        <f>N37</f>
        <v>2740</v>
      </c>
      <c r="R10" s="6">
        <f>P10+Q10</f>
        <v>6799</v>
      </c>
      <c r="S10" s="6">
        <f>P37</f>
        <v>3815</v>
      </c>
      <c r="T10" s="6">
        <f>Q37</f>
        <v>2477</v>
      </c>
      <c r="U10" s="6">
        <f>R37</f>
        <v>6292</v>
      </c>
      <c r="V10" s="6">
        <f>S37</f>
        <v>3471</v>
      </c>
      <c r="W10" s="6">
        <f>T37</f>
        <v>2169</v>
      </c>
      <c r="X10" s="6">
        <f>V10+W10</f>
        <v>5640</v>
      </c>
      <c r="Y10" s="6">
        <f aca="true" t="shared" si="0" ref="Y10:AM10">V37</f>
        <v>3137</v>
      </c>
      <c r="Z10" s="6">
        <f t="shared" si="0"/>
        <v>1880</v>
      </c>
      <c r="AA10" s="6">
        <f t="shared" si="0"/>
        <v>5017</v>
      </c>
      <c r="AB10" s="6">
        <f t="shared" si="0"/>
        <v>2810</v>
      </c>
      <c r="AC10" s="6">
        <f t="shared" si="0"/>
        <v>1613</v>
      </c>
      <c r="AD10" s="6">
        <f t="shared" si="0"/>
        <v>4423</v>
      </c>
      <c r="AE10" s="6">
        <f t="shared" si="0"/>
        <v>2465</v>
      </c>
      <c r="AF10" s="6">
        <f t="shared" si="0"/>
        <v>1327</v>
      </c>
      <c r="AG10" s="6">
        <f t="shared" si="0"/>
        <v>3792</v>
      </c>
      <c r="AH10" s="6">
        <f t="shared" si="0"/>
        <v>2146</v>
      </c>
      <c r="AI10" s="6">
        <f t="shared" si="0"/>
        <v>1130</v>
      </c>
      <c r="AJ10" s="6">
        <f t="shared" si="0"/>
        <v>3276</v>
      </c>
      <c r="AK10" s="6">
        <f t="shared" si="0"/>
        <v>1878</v>
      </c>
      <c r="AL10" s="6">
        <f t="shared" si="0"/>
        <v>966</v>
      </c>
      <c r="AM10" s="6">
        <f t="shared" si="0"/>
        <v>2844</v>
      </c>
      <c r="AN10" s="6">
        <v>559</v>
      </c>
      <c r="AO10" s="6">
        <v>643</v>
      </c>
      <c r="AP10" s="6">
        <f>SUM(AN10:AO10)</f>
        <v>1202</v>
      </c>
      <c r="AQ10" s="96" t="s">
        <v>15</v>
      </c>
      <c r="AR10" s="97"/>
      <c r="AS10" s="98"/>
    </row>
    <row r="11" spans="1:45" ht="12.75">
      <c r="A11" s="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83" t="s">
        <v>111</v>
      </c>
      <c r="AO11" s="83"/>
      <c r="AP11" s="83"/>
      <c r="AQ11" s="99"/>
      <c r="AR11" s="99"/>
      <c r="AS11" s="100"/>
    </row>
    <row r="12" spans="1:45" ht="12.75">
      <c r="A12" s="85" t="s">
        <v>82</v>
      </c>
      <c r="B12" s="94"/>
      <c r="C12" s="95"/>
      <c r="D12" s="8">
        <f>D13+D14</f>
        <v>1231</v>
      </c>
      <c r="E12" s="8">
        <f>E13+E14</f>
        <v>985</v>
      </c>
      <c r="F12" s="8">
        <f>F13+F14</f>
        <v>2216</v>
      </c>
      <c r="G12" s="8">
        <f aca="true" t="shared" si="1" ref="G12:AM12">G13+G14</f>
        <v>1537</v>
      </c>
      <c r="H12" s="8">
        <f t="shared" si="1"/>
        <v>1065</v>
      </c>
      <c r="I12" s="8">
        <f>I13+I14</f>
        <v>2602</v>
      </c>
      <c r="J12" s="8">
        <f t="shared" si="1"/>
        <v>1826</v>
      </c>
      <c r="K12" s="8">
        <f t="shared" si="1"/>
        <v>1144</v>
      </c>
      <c r="L12" s="8">
        <f>L13+L14</f>
        <v>2970</v>
      </c>
      <c r="M12" s="8">
        <f t="shared" si="1"/>
        <v>493</v>
      </c>
      <c r="N12" s="8">
        <f t="shared" si="1"/>
        <v>210</v>
      </c>
      <c r="O12" s="8">
        <f>O13+O14</f>
        <v>703</v>
      </c>
      <c r="P12" s="8">
        <f t="shared" si="1"/>
        <v>127</v>
      </c>
      <c r="Q12" s="8">
        <f t="shared" si="1"/>
        <v>43</v>
      </c>
      <c r="R12" s="8">
        <f>R13+R14</f>
        <v>170</v>
      </c>
      <c r="S12" s="8">
        <f t="shared" si="1"/>
        <v>64</v>
      </c>
      <c r="T12" s="8">
        <f t="shared" si="1"/>
        <v>46</v>
      </c>
      <c r="U12" s="8">
        <f t="shared" si="1"/>
        <v>110</v>
      </c>
      <c r="V12" s="8">
        <f t="shared" si="1"/>
        <v>27</v>
      </c>
      <c r="W12" s="8">
        <f t="shared" si="1"/>
        <v>68</v>
      </c>
      <c r="X12" s="8">
        <f>V12+W12</f>
        <v>95</v>
      </c>
      <c r="Y12" s="8">
        <f t="shared" si="1"/>
        <v>13</v>
      </c>
      <c r="Z12" s="8">
        <f t="shared" si="1"/>
        <v>77</v>
      </c>
      <c r="AA12" s="59">
        <f>Y12+Z12</f>
        <v>90</v>
      </c>
      <c r="AB12" s="8">
        <f t="shared" si="1"/>
        <v>20</v>
      </c>
      <c r="AC12" s="8">
        <f t="shared" si="1"/>
        <v>90</v>
      </c>
      <c r="AD12" s="59">
        <f>AB12+AC12</f>
        <v>110</v>
      </c>
      <c r="AE12" s="8">
        <f t="shared" si="1"/>
        <v>61</v>
      </c>
      <c r="AF12" s="8">
        <f t="shared" si="1"/>
        <v>154</v>
      </c>
      <c r="AG12" s="8">
        <f t="shared" si="1"/>
        <v>215</v>
      </c>
      <c r="AH12" s="8">
        <f t="shared" si="1"/>
        <v>159</v>
      </c>
      <c r="AI12" s="8">
        <f t="shared" si="1"/>
        <v>162</v>
      </c>
      <c r="AJ12" s="8">
        <f>AJ13+AJ14</f>
        <v>321</v>
      </c>
      <c r="AK12" s="8">
        <f t="shared" si="1"/>
        <v>292</v>
      </c>
      <c r="AL12" s="8">
        <f t="shared" si="1"/>
        <v>341</v>
      </c>
      <c r="AM12" s="8">
        <f t="shared" si="1"/>
        <v>633</v>
      </c>
      <c r="AN12" s="8">
        <f>AN13+AN14</f>
        <v>5850</v>
      </c>
      <c r="AO12" s="8">
        <f>AO13+AO14</f>
        <v>4385</v>
      </c>
      <c r="AP12" s="8">
        <f>AN12+AO12</f>
        <v>10235</v>
      </c>
      <c r="AQ12" s="96" t="s">
        <v>16</v>
      </c>
      <c r="AR12" s="97"/>
      <c r="AS12" s="98"/>
    </row>
    <row r="13" spans="1:45" ht="12.75">
      <c r="A13" s="7"/>
      <c r="B13" s="101" t="s">
        <v>100</v>
      </c>
      <c r="C13" s="102"/>
      <c r="D13" s="9">
        <v>1183</v>
      </c>
      <c r="E13" s="9">
        <v>938</v>
      </c>
      <c r="F13" s="9">
        <f>D13+E13</f>
        <v>2121</v>
      </c>
      <c r="G13" s="9">
        <v>1461</v>
      </c>
      <c r="H13" s="9">
        <v>1051</v>
      </c>
      <c r="I13" s="9">
        <f>G13+H13</f>
        <v>2512</v>
      </c>
      <c r="J13" s="9">
        <v>1782</v>
      </c>
      <c r="K13" s="9">
        <v>1117</v>
      </c>
      <c r="L13" s="9">
        <f>J13+K13</f>
        <v>2899</v>
      </c>
      <c r="M13" s="9">
        <v>463</v>
      </c>
      <c r="N13" s="9">
        <v>210</v>
      </c>
      <c r="O13" s="9">
        <f>M13+N13</f>
        <v>673</v>
      </c>
      <c r="P13" s="9">
        <v>74</v>
      </c>
      <c r="Q13" s="9">
        <v>43</v>
      </c>
      <c r="R13" s="9">
        <f>P13+Q13</f>
        <v>117</v>
      </c>
      <c r="S13" s="9">
        <v>41</v>
      </c>
      <c r="T13" s="9">
        <v>15</v>
      </c>
      <c r="U13" s="9">
        <f>S13+T13</f>
        <v>56</v>
      </c>
      <c r="V13" s="9">
        <v>27</v>
      </c>
      <c r="W13" s="9">
        <v>12</v>
      </c>
      <c r="X13" s="9">
        <f>V13+W13</f>
        <v>39</v>
      </c>
      <c r="Y13" s="9">
        <v>13</v>
      </c>
      <c r="Z13" s="25">
        <v>8</v>
      </c>
      <c r="AA13" s="60">
        <f>Y13+Z13</f>
        <v>21</v>
      </c>
      <c r="AB13" s="9">
        <v>20</v>
      </c>
      <c r="AC13" s="9">
        <v>10</v>
      </c>
      <c r="AD13" s="60">
        <f>AB13+AC13</f>
        <v>30</v>
      </c>
      <c r="AE13" s="9">
        <v>61</v>
      </c>
      <c r="AF13" s="9">
        <v>18</v>
      </c>
      <c r="AG13" s="9">
        <f>SUM(AE13:AF13)</f>
        <v>79</v>
      </c>
      <c r="AH13" s="9">
        <v>159</v>
      </c>
      <c r="AI13" s="9">
        <v>88</v>
      </c>
      <c r="AJ13" s="9">
        <f>SUM(AH13:AI13)</f>
        <v>247</v>
      </c>
      <c r="AK13" s="9">
        <v>292</v>
      </c>
      <c r="AL13" s="9">
        <v>224</v>
      </c>
      <c r="AM13" s="14">
        <f>AK13+AL13</f>
        <v>516</v>
      </c>
      <c r="AN13" s="70">
        <f aca="true" t="shared" si="2" ref="AN13:AP14">D13+G13+J13+M13+P13+S13+V13+Y13+AB13+AE13+AH13+AK13</f>
        <v>5576</v>
      </c>
      <c r="AO13" s="70">
        <f t="shared" si="2"/>
        <v>3734</v>
      </c>
      <c r="AP13" s="70">
        <f t="shared" si="2"/>
        <v>9310</v>
      </c>
      <c r="AQ13" s="103" t="s">
        <v>103</v>
      </c>
      <c r="AR13" s="104"/>
      <c r="AS13" s="10"/>
    </row>
    <row r="14" spans="1:45" ht="12.75">
      <c r="A14" s="7"/>
      <c r="B14" s="105" t="s">
        <v>17</v>
      </c>
      <c r="C14" s="106"/>
      <c r="D14" s="6">
        <v>48</v>
      </c>
      <c r="E14" s="6">
        <v>47</v>
      </c>
      <c r="F14" s="30">
        <f>D14+E14</f>
        <v>95</v>
      </c>
      <c r="G14" s="6">
        <v>76</v>
      </c>
      <c r="H14" s="6">
        <v>14</v>
      </c>
      <c r="I14" s="30">
        <f>G14+H14</f>
        <v>90</v>
      </c>
      <c r="J14" s="6">
        <v>44</v>
      </c>
      <c r="K14" s="6">
        <v>27</v>
      </c>
      <c r="L14" s="30">
        <f>J14+K14</f>
        <v>71</v>
      </c>
      <c r="M14" s="6">
        <v>30</v>
      </c>
      <c r="N14" s="6">
        <v>0</v>
      </c>
      <c r="O14" s="30">
        <f>M14+N14</f>
        <v>30</v>
      </c>
      <c r="P14" s="6">
        <v>53</v>
      </c>
      <c r="Q14" s="6">
        <v>0</v>
      </c>
      <c r="R14" s="30">
        <f>P14+Q14</f>
        <v>53</v>
      </c>
      <c r="S14" s="6">
        <v>23</v>
      </c>
      <c r="T14" s="6">
        <v>31</v>
      </c>
      <c r="U14" s="30">
        <f>S14+T14</f>
        <v>54</v>
      </c>
      <c r="V14" s="6">
        <v>0</v>
      </c>
      <c r="W14" s="6">
        <v>56</v>
      </c>
      <c r="X14" s="6">
        <f>V14+W14</f>
        <v>56</v>
      </c>
      <c r="Y14" s="6">
        <v>0</v>
      </c>
      <c r="Z14" s="6">
        <v>69</v>
      </c>
      <c r="AA14" s="6">
        <f>Y14+Z14</f>
        <v>69</v>
      </c>
      <c r="AB14" s="6">
        <v>0</v>
      </c>
      <c r="AC14" s="6">
        <v>80</v>
      </c>
      <c r="AD14" s="6">
        <f>AB14+AC14</f>
        <v>80</v>
      </c>
      <c r="AE14" s="6">
        <v>0</v>
      </c>
      <c r="AF14" s="6">
        <v>136</v>
      </c>
      <c r="AG14" s="6">
        <f>SUM(AE14:AF14)</f>
        <v>136</v>
      </c>
      <c r="AH14" s="6">
        <v>0</v>
      </c>
      <c r="AI14" s="6">
        <v>74</v>
      </c>
      <c r="AJ14" s="6">
        <f>SUM(AH14:AI14)</f>
        <v>74</v>
      </c>
      <c r="AK14" s="6">
        <v>0</v>
      </c>
      <c r="AL14" s="6">
        <v>117</v>
      </c>
      <c r="AM14" s="30">
        <f>AK14+AL14</f>
        <v>117</v>
      </c>
      <c r="AN14" s="71">
        <f t="shared" si="2"/>
        <v>274</v>
      </c>
      <c r="AO14" s="71">
        <f t="shared" si="2"/>
        <v>651</v>
      </c>
      <c r="AP14" s="71">
        <f t="shared" si="2"/>
        <v>925</v>
      </c>
      <c r="AQ14" s="107" t="s">
        <v>18</v>
      </c>
      <c r="AR14" s="108"/>
      <c r="AS14" s="10"/>
    </row>
    <row r="15" spans="1:45" ht="12.75">
      <c r="A15" s="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10"/>
    </row>
    <row r="16" spans="1:45" ht="12.75">
      <c r="A16" s="85" t="s">
        <v>83</v>
      </c>
      <c r="B16" s="94"/>
      <c r="C16" s="95"/>
      <c r="D16" s="8">
        <f>D17+D21+D22</f>
        <v>361</v>
      </c>
      <c r="E16" s="8">
        <f>E17+E21+E22</f>
        <v>292</v>
      </c>
      <c r="F16" s="8">
        <f>F17+F21+F22</f>
        <v>653</v>
      </c>
      <c r="G16" s="8">
        <f aca="true" t="shared" si="3" ref="G16:AP16">G17+G21+G22</f>
        <v>314</v>
      </c>
      <c r="H16" s="8">
        <f t="shared" si="3"/>
        <v>280</v>
      </c>
      <c r="I16" s="8">
        <f>I17+I21+I22</f>
        <v>594</v>
      </c>
      <c r="J16" s="8">
        <f t="shared" si="3"/>
        <v>332</v>
      </c>
      <c r="K16" s="8">
        <f t="shared" si="3"/>
        <v>291</v>
      </c>
      <c r="L16" s="8">
        <f>L17+L21+L22</f>
        <v>623</v>
      </c>
      <c r="M16" s="8">
        <f t="shared" si="3"/>
        <v>326</v>
      </c>
      <c r="N16" s="8">
        <f t="shared" si="3"/>
        <v>297</v>
      </c>
      <c r="O16" s="8">
        <f>O17+O21+O22</f>
        <v>623</v>
      </c>
      <c r="P16" s="8">
        <f t="shared" si="3"/>
        <v>321</v>
      </c>
      <c r="Q16" s="8">
        <f t="shared" si="3"/>
        <v>284</v>
      </c>
      <c r="R16" s="8">
        <f>R17+R21+R22</f>
        <v>605</v>
      </c>
      <c r="S16" s="8">
        <f>S17+S21+S22</f>
        <v>342</v>
      </c>
      <c r="T16" s="8">
        <f>T17+T21+T22</f>
        <v>320</v>
      </c>
      <c r="U16" s="8">
        <f>U17+U21+U22</f>
        <v>662</v>
      </c>
      <c r="V16" s="8">
        <f t="shared" si="3"/>
        <v>324</v>
      </c>
      <c r="W16" s="8">
        <f t="shared" si="3"/>
        <v>320</v>
      </c>
      <c r="X16" s="8">
        <f aca="true" t="shared" si="4" ref="X16:X22">V16+W16</f>
        <v>644</v>
      </c>
      <c r="Y16" s="8">
        <f t="shared" si="3"/>
        <v>291</v>
      </c>
      <c r="Z16" s="8">
        <f t="shared" si="3"/>
        <v>308</v>
      </c>
      <c r="AA16" s="14">
        <f t="shared" si="3"/>
        <v>599</v>
      </c>
      <c r="AB16" s="8">
        <f t="shared" si="3"/>
        <v>298</v>
      </c>
      <c r="AC16" s="8">
        <f t="shared" si="3"/>
        <v>335</v>
      </c>
      <c r="AD16" s="14">
        <f t="shared" si="3"/>
        <v>633</v>
      </c>
      <c r="AE16" s="8">
        <f t="shared" si="3"/>
        <v>279</v>
      </c>
      <c r="AF16" s="8">
        <f>AF17+AF21+AF22</f>
        <v>309</v>
      </c>
      <c r="AG16" s="8">
        <f t="shared" si="3"/>
        <v>588</v>
      </c>
      <c r="AH16" s="8">
        <f t="shared" si="3"/>
        <v>338</v>
      </c>
      <c r="AI16" s="8">
        <f t="shared" si="3"/>
        <v>297</v>
      </c>
      <c r="AJ16" s="8">
        <f>AJ17+AJ21+AJ22</f>
        <v>635</v>
      </c>
      <c r="AK16" s="8">
        <f t="shared" si="3"/>
        <v>337</v>
      </c>
      <c r="AL16" s="8">
        <f t="shared" si="3"/>
        <v>294</v>
      </c>
      <c r="AM16" s="8">
        <f t="shared" si="3"/>
        <v>631</v>
      </c>
      <c r="AN16" s="8">
        <f t="shared" si="3"/>
        <v>3863</v>
      </c>
      <c r="AO16" s="8">
        <f t="shared" si="3"/>
        <v>3627</v>
      </c>
      <c r="AP16" s="8">
        <f t="shared" si="3"/>
        <v>7490</v>
      </c>
      <c r="AQ16" s="96" t="s">
        <v>19</v>
      </c>
      <c r="AR16" s="97"/>
      <c r="AS16" s="98"/>
    </row>
    <row r="17" spans="1:45" ht="12.75">
      <c r="A17" s="7"/>
      <c r="B17" s="101" t="s">
        <v>20</v>
      </c>
      <c r="C17" s="102"/>
      <c r="D17" s="9">
        <f>D18+D19+D20</f>
        <v>350</v>
      </c>
      <c r="E17" s="9">
        <f>E18+E19+E20</f>
        <v>277</v>
      </c>
      <c r="F17" s="9">
        <f>F18+F19+F20</f>
        <v>627</v>
      </c>
      <c r="G17" s="9">
        <f aca="true" t="shared" si="5" ref="G17:AP17">G18+G19+G20</f>
        <v>308</v>
      </c>
      <c r="H17" s="9">
        <f t="shared" si="5"/>
        <v>262</v>
      </c>
      <c r="I17" s="9">
        <f>I18+I19+I20</f>
        <v>570</v>
      </c>
      <c r="J17" s="9">
        <f t="shared" si="5"/>
        <v>322</v>
      </c>
      <c r="K17" s="9">
        <f t="shared" si="5"/>
        <v>274</v>
      </c>
      <c r="L17" s="9">
        <f>L18+L19+L20</f>
        <v>596</v>
      </c>
      <c r="M17" s="9">
        <f t="shared" si="5"/>
        <v>312</v>
      </c>
      <c r="N17" s="9">
        <f t="shared" si="5"/>
        <v>275</v>
      </c>
      <c r="O17" s="9">
        <f>O18+O19+O20</f>
        <v>587</v>
      </c>
      <c r="P17" s="9">
        <f t="shared" si="5"/>
        <v>305</v>
      </c>
      <c r="Q17" s="9">
        <f t="shared" si="5"/>
        <v>263</v>
      </c>
      <c r="R17" s="9">
        <f>R18+R19+R20</f>
        <v>568</v>
      </c>
      <c r="S17" s="9">
        <f>S18+S19+S20</f>
        <v>323</v>
      </c>
      <c r="T17" s="9">
        <f>T18+T19+T20</f>
        <v>291</v>
      </c>
      <c r="U17" s="9">
        <f>U18+U19+U20</f>
        <v>614</v>
      </c>
      <c r="V17" s="9">
        <f t="shared" si="5"/>
        <v>309</v>
      </c>
      <c r="W17" s="9">
        <f t="shared" si="5"/>
        <v>290</v>
      </c>
      <c r="X17" s="9">
        <f t="shared" si="4"/>
        <v>599</v>
      </c>
      <c r="Y17" s="9">
        <f t="shared" si="5"/>
        <v>279</v>
      </c>
      <c r="Z17" s="9">
        <f t="shared" si="5"/>
        <v>278</v>
      </c>
      <c r="AA17" s="61">
        <f t="shared" si="5"/>
        <v>557</v>
      </c>
      <c r="AB17" s="9">
        <f t="shared" si="5"/>
        <v>279</v>
      </c>
      <c r="AC17" s="9">
        <f t="shared" si="5"/>
        <v>291</v>
      </c>
      <c r="AD17" s="61">
        <f t="shared" si="5"/>
        <v>570</v>
      </c>
      <c r="AE17" s="9">
        <f t="shared" si="5"/>
        <v>261</v>
      </c>
      <c r="AF17" s="9">
        <f>AF18+AF19+AF20</f>
        <v>274</v>
      </c>
      <c r="AG17" s="9">
        <f t="shared" si="5"/>
        <v>535</v>
      </c>
      <c r="AH17" s="9">
        <f t="shared" si="5"/>
        <v>320</v>
      </c>
      <c r="AI17" s="9">
        <f t="shared" si="5"/>
        <v>267</v>
      </c>
      <c r="AJ17" s="9">
        <f>AJ18+AJ19+AJ20</f>
        <v>587</v>
      </c>
      <c r="AK17" s="9">
        <f t="shared" si="5"/>
        <v>311</v>
      </c>
      <c r="AL17" s="9">
        <f t="shared" si="5"/>
        <v>262</v>
      </c>
      <c r="AM17" s="9">
        <f t="shared" si="5"/>
        <v>573</v>
      </c>
      <c r="AN17" s="59">
        <f t="shared" si="5"/>
        <v>3679</v>
      </c>
      <c r="AO17" s="29">
        <f t="shared" si="5"/>
        <v>3304</v>
      </c>
      <c r="AP17" s="59">
        <f t="shared" si="5"/>
        <v>6983</v>
      </c>
      <c r="AQ17" s="103" t="s">
        <v>21</v>
      </c>
      <c r="AR17" s="104"/>
      <c r="AS17" s="10"/>
    </row>
    <row r="18" spans="1:45" ht="12.75">
      <c r="A18" s="7"/>
      <c r="B18" s="12"/>
      <c r="C18" s="13" t="s">
        <v>22</v>
      </c>
      <c r="D18" s="14">
        <v>322</v>
      </c>
      <c r="E18" s="14">
        <v>21</v>
      </c>
      <c r="F18" s="14">
        <f>D18+E18</f>
        <v>343</v>
      </c>
      <c r="G18" s="14">
        <v>285</v>
      </c>
      <c r="H18" s="14">
        <v>19</v>
      </c>
      <c r="I18" s="14">
        <f>G18+H18</f>
        <v>304</v>
      </c>
      <c r="J18" s="14">
        <v>302</v>
      </c>
      <c r="K18" s="14">
        <v>21</v>
      </c>
      <c r="L18" s="14">
        <f>J18+K18</f>
        <v>323</v>
      </c>
      <c r="M18" s="14">
        <v>292</v>
      </c>
      <c r="N18" s="14">
        <v>19</v>
      </c>
      <c r="O18" s="14">
        <f>M18+N18</f>
        <v>311</v>
      </c>
      <c r="P18" s="14">
        <v>287</v>
      </c>
      <c r="Q18" s="14">
        <v>20</v>
      </c>
      <c r="R18" s="14">
        <f>P18+Q18</f>
        <v>307</v>
      </c>
      <c r="S18" s="14">
        <v>309</v>
      </c>
      <c r="T18" s="14">
        <v>21</v>
      </c>
      <c r="U18" s="39">
        <f>S18+T18</f>
        <v>330</v>
      </c>
      <c r="V18" s="14">
        <v>298</v>
      </c>
      <c r="W18" s="14">
        <v>19</v>
      </c>
      <c r="X18" s="14">
        <f t="shared" si="4"/>
        <v>317</v>
      </c>
      <c r="Y18" s="14">
        <v>267</v>
      </c>
      <c r="Z18" s="14">
        <v>16</v>
      </c>
      <c r="AA18" s="9">
        <f>Y18+Z18</f>
        <v>283</v>
      </c>
      <c r="AB18" s="14">
        <v>264</v>
      </c>
      <c r="AC18" s="14">
        <v>22</v>
      </c>
      <c r="AD18" s="9">
        <f>AB18+AC18</f>
        <v>286</v>
      </c>
      <c r="AE18" s="14">
        <v>247</v>
      </c>
      <c r="AF18" s="14">
        <v>25</v>
      </c>
      <c r="AG18" s="14">
        <f>SUM(AE18:AF18)</f>
        <v>272</v>
      </c>
      <c r="AH18" s="14">
        <v>298</v>
      </c>
      <c r="AI18" s="14">
        <v>24</v>
      </c>
      <c r="AJ18" s="14">
        <f>SUM(AH18:AI18)</f>
        <v>322</v>
      </c>
      <c r="AK18" s="14">
        <v>288</v>
      </c>
      <c r="AL18" s="14">
        <v>22</v>
      </c>
      <c r="AM18" s="14">
        <f>AK18+AL18</f>
        <v>310</v>
      </c>
      <c r="AN18" s="70">
        <f aca="true" t="shared" si="6" ref="AN18:AO22">D18+G18+J18+M18+P18+S18+V18+Y18+AB18+AE18+AH18+AK18</f>
        <v>3459</v>
      </c>
      <c r="AO18" s="70">
        <f t="shared" si="6"/>
        <v>249</v>
      </c>
      <c r="AP18" s="70">
        <f>AN18+AO18</f>
        <v>3708</v>
      </c>
      <c r="AQ18" s="14" t="s">
        <v>23</v>
      </c>
      <c r="AR18" s="10"/>
      <c r="AS18" s="10"/>
    </row>
    <row r="19" spans="1:45" ht="12.75">
      <c r="A19" s="7"/>
      <c r="B19" s="12"/>
      <c r="C19" s="15" t="s">
        <v>24</v>
      </c>
      <c r="D19" s="9">
        <v>19</v>
      </c>
      <c r="E19" s="9">
        <v>256</v>
      </c>
      <c r="F19" s="38">
        <f>D19+E19</f>
        <v>275</v>
      </c>
      <c r="G19" s="9">
        <v>13</v>
      </c>
      <c r="H19" s="9">
        <v>242</v>
      </c>
      <c r="I19" s="38">
        <f>G19+H19</f>
        <v>255</v>
      </c>
      <c r="J19" s="9">
        <v>9</v>
      </c>
      <c r="K19" s="9">
        <v>253</v>
      </c>
      <c r="L19" s="38">
        <f>J19+K19</f>
        <v>262</v>
      </c>
      <c r="M19" s="9">
        <v>9</v>
      </c>
      <c r="N19" s="9">
        <v>255</v>
      </c>
      <c r="O19" s="38">
        <f>M19+N19</f>
        <v>264</v>
      </c>
      <c r="P19" s="9">
        <v>8</v>
      </c>
      <c r="Q19" s="9">
        <v>242</v>
      </c>
      <c r="R19" s="38">
        <f>P19+Q19</f>
        <v>250</v>
      </c>
      <c r="S19" s="9">
        <v>5</v>
      </c>
      <c r="T19" s="9">
        <v>269</v>
      </c>
      <c r="U19" s="9">
        <f>S19+T19</f>
        <v>274</v>
      </c>
      <c r="V19" s="9">
        <v>2</v>
      </c>
      <c r="W19" s="9">
        <v>270</v>
      </c>
      <c r="X19" s="9">
        <f t="shared" si="4"/>
        <v>272</v>
      </c>
      <c r="Y19" s="9">
        <v>2</v>
      </c>
      <c r="Z19" s="25">
        <v>262</v>
      </c>
      <c r="AA19" s="62">
        <f>Y19+Z19</f>
        <v>264</v>
      </c>
      <c r="AB19" s="9">
        <v>5</v>
      </c>
      <c r="AC19" s="9">
        <v>269</v>
      </c>
      <c r="AD19" s="62">
        <f>AB19+AC19</f>
        <v>274</v>
      </c>
      <c r="AE19" s="9">
        <v>6</v>
      </c>
      <c r="AF19" s="9">
        <v>249</v>
      </c>
      <c r="AG19" s="9">
        <f>SUM(AE19:AF19)</f>
        <v>255</v>
      </c>
      <c r="AH19" s="9">
        <v>13</v>
      </c>
      <c r="AI19" s="9">
        <v>243</v>
      </c>
      <c r="AJ19" s="9">
        <f>SUM(AH19:AI19)</f>
        <v>256</v>
      </c>
      <c r="AK19" s="9">
        <v>14</v>
      </c>
      <c r="AL19" s="9">
        <v>240</v>
      </c>
      <c r="AM19" s="9">
        <f>AK19+AL19</f>
        <v>254</v>
      </c>
      <c r="AN19" s="70">
        <f t="shared" si="6"/>
        <v>105</v>
      </c>
      <c r="AO19" s="70">
        <f t="shared" si="6"/>
        <v>3050</v>
      </c>
      <c r="AP19" s="70">
        <f>AN19+AO19</f>
        <v>3155</v>
      </c>
      <c r="AQ19" s="9" t="s">
        <v>25</v>
      </c>
      <c r="AR19" s="10"/>
      <c r="AS19" s="10"/>
    </row>
    <row r="20" spans="1:45" ht="12.75">
      <c r="A20" s="7"/>
      <c r="B20" s="12"/>
      <c r="C20" s="16" t="s">
        <v>26</v>
      </c>
      <c r="D20" s="6">
        <v>9</v>
      </c>
      <c r="E20" s="6">
        <v>0</v>
      </c>
      <c r="F20" s="9">
        <f>D20+E20</f>
        <v>9</v>
      </c>
      <c r="G20" s="6">
        <v>10</v>
      </c>
      <c r="H20" s="6">
        <v>1</v>
      </c>
      <c r="I20" s="9">
        <f>G20+H20</f>
        <v>11</v>
      </c>
      <c r="J20" s="6">
        <v>11</v>
      </c>
      <c r="K20" s="6">
        <v>0</v>
      </c>
      <c r="L20" s="9">
        <f>J20+K20</f>
        <v>11</v>
      </c>
      <c r="M20" s="6">
        <v>11</v>
      </c>
      <c r="N20" s="6">
        <v>1</v>
      </c>
      <c r="O20" s="9">
        <f>M20+N20</f>
        <v>12</v>
      </c>
      <c r="P20" s="6">
        <v>10</v>
      </c>
      <c r="Q20" s="6">
        <v>1</v>
      </c>
      <c r="R20" s="9">
        <f>P20+Q20</f>
        <v>11</v>
      </c>
      <c r="S20" s="6">
        <v>9</v>
      </c>
      <c r="T20" s="6">
        <v>1</v>
      </c>
      <c r="U20" s="30">
        <f>S20+T20</f>
        <v>10</v>
      </c>
      <c r="V20" s="6">
        <v>9</v>
      </c>
      <c r="W20" s="6">
        <v>1</v>
      </c>
      <c r="X20" s="6">
        <f t="shared" si="4"/>
        <v>10</v>
      </c>
      <c r="Y20" s="6">
        <v>10</v>
      </c>
      <c r="Z20" s="6">
        <v>0</v>
      </c>
      <c r="AA20" s="63">
        <f>Y20+Z20</f>
        <v>10</v>
      </c>
      <c r="AB20" s="6">
        <v>10</v>
      </c>
      <c r="AC20" s="6">
        <v>0</v>
      </c>
      <c r="AD20" s="63">
        <f>AB20+AC20</f>
        <v>10</v>
      </c>
      <c r="AE20" s="6">
        <v>8</v>
      </c>
      <c r="AF20" s="6">
        <v>0</v>
      </c>
      <c r="AG20" s="6">
        <f>SUM(AE20:AF20)</f>
        <v>8</v>
      </c>
      <c r="AH20" s="6">
        <v>9</v>
      </c>
      <c r="AI20" s="6">
        <v>0</v>
      </c>
      <c r="AJ20" s="6">
        <f>SUM(AH20:AI20)</f>
        <v>9</v>
      </c>
      <c r="AK20" s="6">
        <v>9</v>
      </c>
      <c r="AL20" s="6">
        <v>0</v>
      </c>
      <c r="AM20" s="6">
        <f>AK20+AL20</f>
        <v>9</v>
      </c>
      <c r="AN20" s="71">
        <f t="shared" si="6"/>
        <v>115</v>
      </c>
      <c r="AO20" s="71">
        <f t="shared" si="6"/>
        <v>5</v>
      </c>
      <c r="AP20" s="71">
        <f>AN20+AO20</f>
        <v>120</v>
      </c>
      <c r="AQ20" s="6" t="s">
        <v>27</v>
      </c>
      <c r="AR20" s="10"/>
      <c r="AS20" s="10"/>
    </row>
    <row r="21" spans="1:45" ht="12.75">
      <c r="A21" s="7"/>
      <c r="B21" s="109" t="s">
        <v>28</v>
      </c>
      <c r="C21" s="110"/>
      <c r="D21" s="9">
        <v>9</v>
      </c>
      <c r="E21" s="9">
        <v>6</v>
      </c>
      <c r="F21" s="14">
        <f>D21+E21</f>
        <v>15</v>
      </c>
      <c r="G21" s="9">
        <v>4</v>
      </c>
      <c r="H21" s="9">
        <v>7</v>
      </c>
      <c r="I21" s="14">
        <f>G21+H21</f>
        <v>11</v>
      </c>
      <c r="J21" s="9">
        <v>8</v>
      </c>
      <c r="K21" s="9">
        <v>10</v>
      </c>
      <c r="L21" s="14">
        <f>J21+K21</f>
        <v>18</v>
      </c>
      <c r="M21" s="9">
        <v>11</v>
      </c>
      <c r="N21" s="9">
        <v>12</v>
      </c>
      <c r="O21" s="14">
        <f>M21+N21</f>
        <v>23</v>
      </c>
      <c r="P21" s="9">
        <v>13</v>
      </c>
      <c r="Q21" s="9">
        <v>11</v>
      </c>
      <c r="R21" s="14">
        <f>P21+Q21</f>
        <v>24</v>
      </c>
      <c r="S21" s="9">
        <v>15</v>
      </c>
      <c r="T21" s="9">
        <v>17</v>
      </c>
      <c r="U21" s="9">
        <f>SUM(S21:T21)</f>
        <v>32</v>
      </c>
      <c r="V21" s="9">
        <v>12</v>
      </c>
      <c r="W21" s="9">
        <v>18</v>
      </c>
      <c r="X21" s="9">
        <f t="shared" si="4"/>
        <v>30</v>
      </c>
      <c r="Y21" s="9">
        <v>9</v>
      </c>
      <c r="Z21" s="25">
        <v>15</v>
      </c>
      <c r="AA21" s="62">
        <f>Y21+Z21</f>
        <v>24</v>
      </c>
      <c r="AB21" s="9">
        <v>15</v>
      </c>
      <c r="AC21" s="9">
        <v>15</v>
      </c>
      <c r="AD21" s="62">
        <f>AB21+AC21</f>
        <v>30</v>
      </c>
      <c r="AE21" s="9">
        <v>14</v>
      </c>
      <c r="AF21" s="9">
        <v>16</v>
      </c>
      <c r="AG21" s="9">
        <f>SUM(AE21:AF21)</f>
        <v>30</v>
      </c>
      <c r="AH21" s="9">
        <v>12</v>
      </c>
      <c r="AI21" s="9">
        <v>13</v>
      </c>
      <c r="AJ21" s="9">
        <f>SUM(AH21:AI21)</f>
        <v>25</v>
      </c>
      <c r="AK21" s="9">
        <v>22</v>
      </c>
      <c r="AL21" s="9">
        <v>17</v>
      </c>
      <c r="AM21" s="9">
        <f>AK21+AL21</f>
        <v>39</v>
      </c>
      <c r="AN21" s="70">
        <f t="shared" si="6"/>
        <v>144</v>
      </c>
      <c r="AO21" s="70">
        <f t="shared" si="6"/>
        <v>157</v>
      </c>
      <c r="AP21" s="70">
        <f>AN21+AO21</f>
        <v>301</v>
      </c>
      <c r="AQ21" s="111" t="s">
        <v>29</v>
      </c>
      <c r="AR21" s="112"/>
      <c r="AS21" s="10"/>
    </row>
    <row r="22" spans="1:45" ht="12.75">
      <c r="A22" s="7"/>
      <c r="B22" s="105" t="s">
        <v>30</v>
      </c>
      <c r="C22" s="106"/>
      <c r="D22" s="6">
        <v>2</v>
      </c>
      <c r="E22" s="6">
        <v>9</v>
      </c>
      <c r="F22" s="30">
        <f>D22+E22</f>
        <v>11</v>
      </c>
      <c r="G22" s="6">
        <v>2</v>
      </c>
      <c r="H22" s="6">
        <v>11</v>
      </c>
      <c r="I22" s="30">
        <f>G22+H22</f>
        <v>13</v>
      </c>
      <c r="J22" s="6">
        <v>2</v>
      </c>
      <c r="K22" s="6">
        <v>7</v>
      </c>
      <c r="L22" s="30">
        <f>J22+K22</f>
        <v>9</v>
      </c>
      <c r="M22" s="6">
        <v>3</v>
      </c>
      <c r="N22" s="6">
        <v>10</v>
      </c>
      <c r="O22" s="30">
        <f>M22+N22</f>
        <v>13</v>
      </c>
      <c r="P22" s="6">
        <v>3</v>
      </c>
      <c r="Q22" s="6">
        <v>10</v>
      </c>
      <c r="R22" s="30">
        <f>P22+Q22</f>
        <v>13</v>
      </c>
      <c r="S22" s="6">
        <v>4</v>
      </c>
      <c r="T22" s="6">
        <v>12</v>
      </c>
      <c r="U22" s="6">
        <f>SUM(S22:T22)</f>
        <v>16</v>
      </c>
      <c r="V22" s="6">
        <v>3</v>
      </c>
      <c r="W22" s="6">
        <v>12</v>
      </c>
      <c r="X22" s="6">
        <f t="shared" si="4"/>
        <v>15</v>
      </c>
      <c r="Y22" s="6">
        <v>3</v>
      </c>
      <c r="Z22" s="6">
        <v>15</v>
      </c>
      <c r="AA22" s="6">
        <f>Y22+Z22</f>
        <v>18</v>
      </c>
      <c r="AB22" s="6">
        <v>4</v>
      </c>
      <c r="AC22" s="6">
        <v>29</v>
      </c>
      <c r="AD22" s="6">
        <f>AB22+AC22</f>
        <v>33</v>
      </c>
      <c r="AE22" s="6">
        <v>4</v>
      </c>
      <c r="AF22" s="6">
        <v>19</v>
      </c>
      <c r="AG22" s="6">
        <f>SUM(AE22:AF22)</f>
        <v>23</v>
      </c>
      <c r="AH22" s="6">
        <v>6</v>
      </c>
      <c r="AI22" s="6">
        <v>17</v>
      </c>
      <c r="AJ22" s="6">
        <f>SUM(AH22:AI22)</f>
        <v>23</v>
      </c>
      <c r="AK22" s="6">
        <v>4</v>
      </c>
      <c r="AL22" s="6">
        <v>15</v>
      </c>
      <c r="AM22" s="6">
        <f>AK22+AL22</f>
        <v>19</v>
      </c>
      <c r="AN22" s="71">
        <f t="shared" si="6"/>
        <v>40</v>
      </c>
      <c r="AO22" s="71">
        <f t="shared" si="6"/>
        <v>166</v>
      </c>
      <c r="AP22" s="71">
        <f>AN22+AO22</f>
        <v>206</v>
      </c>
      <c r="AQ22" s="107" t="s">
        <v>31</v>
      </c>
      <c r="AR22" s="108"/>
      <c r="AS22" s="10"/>
    </row>
    <row r="23" spans="1:45" ht="12.75">
      <c r="A23" s="7"/>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10"/>
    </row>
    <row r="24" spans="1:45" ht="12.75" customHeight="1">
      <c r="A24" s="85" t="s">
        <v>84</v>
      </c>
      <c r="B24" s="94"/>
      <c r="C24" s="95"/>
      <c r="D24" s="8">
        <f>D25+D28</f>
        <v>83</v>
      </c>
      <c r="E24" s="8">
        <f aca="true" t="shared" si="7" ref="E24:AP24">E25+E28</f>
        <v>19</v>
      </c>
      <c r="F24" s="8">
        <f t="shared" si="7"/>
        <v>102</v>
      </c>
      <c r="G24" s="8">
        <f t="shared" si="7"/>
        <v>76</v>
      </c>
      <c r="H24" s="8">
        <f t="shared" si="7"/>
        <v>50</v>
      </c>
      <c r="I24" s="8">
        <f t="shared" si="7"/>
        <v>126</v>
      </c>
      <c r="J24" s="8">
        <f t="shared" si="7"/>
        <v>48</v>
      </c>
      <c r="K24" s="8">
        <f t="shared" si="7"/>
        <v>33</v>
      </c>
      <c r="L24" s="8">
        <f t="shared" si="7"/>
        <v>81</v>
      </c>
      <c r="M24" s="8">
        <f t="shared" si="7"/>
        <v>47</v>
      </c>
      <c r="N24" s="8">
        <f t="shared" si="7"/>
        <v>26</v>
      </c>
      <c r="O24" s="8">
        <f t="shared" si="7"/>
        <v>73</v>
      </c>
      <c r="P24" s="8">
        <f t="shared" si="7"/>
        <v>58</v>
      </c>
      <c r="Q24" s="8">
        <f t="shared" si="7"/>
        <v>30</v>
      </c>
      <c r="R24" s="8">
        <f t="shared" si="7"/>
        <v>88</v>
      </c>
      <c r="S24" s="8">
        <f t="shared" si="7"/>
        <v>66</v>
      </c>
      <c r="T24" s="8">
        <f t="shared" si="7"/>
        <v>39</v>
      </c>
      <c r="U24" s="8">
        <f t="shared" si="7"/>
        <v>105</v>
      </c>
      <c r="V24" s="8">
        <f t="shared" si="7"/>
        <v>55</v>
      </c>
      <c r="W24" s="8">
        <f t="shared" si="7"/>
        <v>44</v>
      </c>
      <c r="X24" s="8">
        <f t="shared" si="7"/>
        <v>99</v>
      </c>
      <c r="Y24" s="8">
        <f t="shared" si="7"/>
        <v>53</v>
      </c>
      <c r="Z24" s="8">
        <f t="shared" si="7"/>
        <v>26</v>
      </c>
      <c r="AA24" s="8">
        <f t="shared" si="7"/>
        <v>79</v>
      </c>
      <c r="AB24" s="8">
        <f t="shared" si="7"/>
        <v>62</v>
      </c>
      <c r="AC24" s="8">
        <f t="shared" si="7"/>
        <v>37</v>
      </c>
      <c r="AD24" s="8">
        <f t="shared" si="7"/>
        <v>99</v>
      </c>
      <c r="AE24" s="8">
        <f t="shared" si="7"/>
        <v>84</v>
      </c>
      <c r="AF24" s="8">
        <f t="shared" si="7"/>
        <v>35</v>
      </c>
      <c r="AG24" s="8">
        <f t="shared" si="7"/>
        <v>119</v>
      </c>
      <c r="AH24" s="8">
        <f t="shared" si="7"/>
        <v>75</v>
      </c>
      <c r="AI24" s="8">
        <f t="shared" si="7"/>
        <v>21</v>
      </c>
      <c r="AJ24" s="8">
        <f t="shared" si="7"/>
        <v>96</v>
      </c>
      <c r="AK24" s="8">
        <f t="shared" si="7"/>
        <v>110</v>
      </c>
      <c r="AL24" s="8">
        <f t="shared" si="7"/>
        <v>11</v>
      </c>
      <c r="AM24" s="8">
        <f t="shared" si="7"/>
        <v>121</v>
      </c>
      <c r="AN24" s="8">
        <f t="shared" si="7"/>
        <v>817</v>
      </c>
      <c r="AO24" s="8">
        <f t="shared" si="7"/>
        <v>371</v>
      </c>
      <c r="AP24" s="8">
        <f t="shared" si="7"/>
        <v>1188</v>
      </c>
      <c r="AQ24" s="96" t="s">
        <v>102</v>
      </c>
      <c r="AR24" s="113"/>
      <c r="AS24" s="98"/>
    </row>
    <row r="25" spans="1:45" ht="12.75" customHeight="1">
      <c r="A25" s="7"/>
      <c r="B25" s="101" t="s">
        <v>54</v>
      </c>
      <c r="C25" s="114"/>
      <c r="D25" s="8">
        <f>D26+D27</f>
        <v>8</v>
      </c>
      <c r="E25" s="8">
        <f aca="true" t="shared" si="8" ref="E25:AP25">E26+E27</f>
        <v>0</v>
      </c>
      <c r="F25" s="8">
        <f t="shared" si="8"/>
        <v>8</v>
      </c>
      <c r="G25" s="8">
        <f t="shared" si="8"/>
        <v>6</v>
      </c>
      <c r="H25" s="8">
        <f t="shared" si="8"/>
        <v>3</v>
      </c>
      <c r="I25" s="8">
        <f t="shared" si="8"/>
        <v>9</v>
      </c>
      <c r="J25" s="8">
        <f t="shared" si="8"/>
        <v>4</v>
      </c>
      <c r="K25" s="8">
        <f t="shared" si="8"/>
        <v>3</v>
      </c>
      <c r="L25" s="8">
        <f t="shared" si="8"/>
        <v>7</v>
      </c>
      <c r="M25" s="8">
        <f t="shared" si="8"/>
        <v>4</v>
      </c>
      <c r="N25" s="8">
        <f t="shared" si="8"/>
        <v>5</v>
      </c>
      <c r="O25" s="8">
        <f t="shared" si="8"/>
        <v>9</v>
      </c>
      <c r="P25" s="8">
        <f t="shared" si="8"/>
        <v>5</v>
      </c>
      <c r="Q25" s="8">
        <f t="shared" si="8"/>
        <v>4</v>
      </c>
      <c r="R25" s="8">
        <f t="shared" si="8"/>
        <v>9</v>
      </c>
      <c r="S25" s="8">
        <f t="shared" si="8"/>
        <v>4</v>
      </c>
      <c r="T25" s="8">
        <f t="shared" si="8"/>
        <v>5</v>
      </c>
      <c r="U25" s="8">
        <f t="shared" si="8"/>
        <v>9</v>
      </c>
      <c r="V25" s="8">
        <f t="shared" si="8"/>
        <v>5</v>
      </c>
      <c r="W25" s="8">
        <f t="shared" si="8"/>
        <v>5</v>
      </c>
      <c r="X25" s="8">
        <f t="shared" si="8"/>
        <v>10</v>
      </c>
      <c r="Y25" s="8">
        <f t="shared" si="8"/>
        <v>6</v>
      </c>
      <c r="Z25" s="8">
        <f t="shared" si="8"/>
        <v>5</v>
      </c>
      <c r="AA25" s="8">
        <f t="shared" si="8"/>
        <v>11</v>
      </c>
      <c r="AB25" s="8">
        <f t="shared" si="8"/>
        <v>8</v>
      </c>
      <c r="AC25" s="8">
        <f t="shared" si="8"/>
        <v>3</v>
      </c>
      <c r="AD25" s="8">
        <f t="shared" si="8"/>
        <v>11</v>
      </c>
      <c r="AE25" s="8">
        <f t="shared" si="8"/>
        <v>7</v>
      </c>
      <c r="AF25" s="8">
        <f t="shared" si="8"/>
        <v>4</v>
      </c>
      <c r="AG25" s="8">
        <f t="shared" si="8"/>
        <v>11</v>
      </c>
      <c r="AH25" s="8">
        <f t="shared" si="8"/>
        <v>7</v>
      </c>
      <c r="AI25" s="8">
        <f t="shared" si="8"/>
        <v>5</v>
      </c>
      <c r="AJ25" s="8">
        <f t="shared" si="8"/>
        <v>12</v>
      </c>
      <c r="AK25" s="8">
        <f t="shared" si="8"/>
        <v>9</v>
      </c>
      <c r="AL25" s="8">
        <f t="shared" si="8"/>
        <v>3</v>
      </c>
      <c r="AM25" s="8">
        <f t="shared" si="8"/>
        <v>12</v>
      </c>
      <c r="AN25" s="8">
        <f t="shared" si="8"/>
        <v>73</v>
      </c>
      <c r="AO25" s="8">
        <f t="shared" si="8"/>
        <v>45</v>
      </c>
      <c r="AP25" s="8">
        <f t="shared" si="8"/>
        <v>118</v>
      </c>
      <c r="AQ25" s="115" t="s">
        <v>55</v>
      </c>
      <c r="AR25" s="104"/>
      <c r="AS25" s="10"/>
    </row>
    <row r="26" spans="1:45" ht="12.75">
      <c r="A26" s="7"/>
      <c r="B26" s="26" t="s">
        <v>58</v>
      </c>
      <c r="C26" s="41" t="s">
        <v>56</v>
      </c>
      <c r="D26" s="9">
        <v>4</v>
      </c>
      <c r="E26" s="9">
        <v>0</v>
      </c>
      <c r="F26" s="9">
        <f>D26+E26</f>
        <v>4</v>
      </c>
      <c r="G26" s="9">
        <v>3</v>
      </c>
      <c r="H26" s="9">
        <v>2</v>
      </c>
      <c r="I26" s="9">
        <f>G26+H26</f>
        <v>5</v>
      </c>
      <c r="J26" s="9">
        <v>2</v>
      </c>
      <c r="K26" s="9">
        <v>3</v>
      </c>
      <c r="L26" s="9">
        <f>J26+K26</f>
        <v>5</v>
      </c>
      <c r="M26" s="9">
        <v>2</v>
      </c>
      <c r="N26" s="9">
        <v>4</v>
      </c>
      <c r="O26" s="9">
        <f>M26+N26</f>
        <v>6</v>
      </c>
      <c r="P26" s="9">
        <v>3</v>
      </c>
      <c r="Q26" s="9">
        <v>2</v>
      </c>
      <c r="R26" s="9">
        <f>P26+Q26</f>
        <v>5</v>
      </c>
      <c r="S26" s="9">
        <v>2</v>
      </c>
      <c r="T26" s="9">
        <v>2</v>
      </c>
      <c r="U26" s="9">
        <f>SUM(S26:T26)</f>
        <v>4</v>
      </c>
      <c r="V26" s="9">
        <v>2</v>
      </c>
      <c r="W26" s="9">
        <v>2</v>
      </c>
      <c r="X26" s="9">
        <f>V26+W26</f>
        <v>4</v>
      </c>
      <c r="Y26" s="9">
        <v>3</v>
      </c>
      <c r="Z26" s="9">
        <v>2</v>
      </c>
      <c r="AA26" s="9">
        <f>Y26+Z26</f>
        <v>5</v>
      </c>
      <c r="AB26" s="9">
        <v>4</v>
      </c>
      <c r="AC26" s="9">
        <v>1</v>
      </c>
      <c r="AD26" s="9">
        <f>AB26+AC26</f>
        <v>5</v>
      </c>
      <c r="AE26" s="9">
        <v>3</v>
      </c>
      <c r="AF26" s="9">
        <v>2</v>
      </c>
      <c r="AG26" s="9">
        <f>SUM(AE26:AF26)</f>
        <v>5</v>
      </c>
      <c r="AH26" s="9">
        <v>4</v>
      </c>
      <c r="AI26" s="9">
        <v>2</v>
      </c>
      <c r="AJ26" s="9">
        <f>SUM(AH26:AI26)</f>
        <v>6</v>
      </c>
      <c r="AK26" s="9">
        <v>5</v>
      </c>
      <c r="AL26" s="9">
        <v>2</v>
      </c>
      <c r="AM26" s="9">
        <f>AK26+AL26</f>
        <v>7</v>
      </c>
      <c r="AN26" s="70">
        <f>D26+G26+J26+M26+P26+S26+V26+Y26+AB26+AE26+AH26+AK26</f>
        <v>37</v>
      </c>
      <c r="AO26" s="70">
        <f>E26+H26+K26+N26+Q26+T26+W26+Z26+AC26+AF26+AI26+AL26</f>
        <v>24</v>
      </c>
      <c r="AP26" s="70">
        <f>AN26+AO26</f>
        <v>61</v>
      </c>
      <c r="AQ26" s="34" t="s">
        <v>61</v>
      </c>
      <c r="AR26" s="33"/>
      <c r="AS26" s="10"/>
    </row>
    <row r="27" spans="1:45" ht="12.75">
      <c r="A27" s="7"/>
      <c r="B27" s="17"/>
      <c r="C27" s="31" t="s">
        <v>57</v>
      </c>
      <c r="D27" s="30">
        <v>4</v>
      </c>
      <c r="E27" s="30">
        <v>0</v>
      </c>
      <c r="F27" s="30">
        <f>D27+E27</f>
        <v>4</v>
      </c>
      <c r="G27" s="30">
        <v>3</v>
      </c>
      <c r="H27" s="30">
        <v>1</v>
      </c>
      <c r="I27" s="30">
        <f>G27+H27</f>
        <v>4</v>
      </c>
      <c r="J27" s="30">
        <v>2</v>
      </c>
      <c r="K27" s="30">
        <v>0</v>
      </c>
      <c r="L27" s="30">
        <f>J27+K27</f>
        <v>2</v>
      </c>
      <c r="M27" s="30">
        <v>2</v>
      </c>
      <c r="N27" s="30">
        <v>1</v>
      </c>
      <c r="O27" s="30">
        <f>M27+N27</f>
        <v>3</v>
      </c>
      <c r="P27" s="30">
        <v>2</v>
      </c>
      <c r="Q27" s="30">
        <v>2</v>
      </c>
      <c r="R27" s="30">
        <f>P27+Q27</f>
        <v>4</v>
      </c>
      <c r="S27" s="30">
        <v>2</v>
      </c>
      <c r="T27" s="30">
        <v>3</v>
      </c>
      <c r="U27" s="30">
        <f>SUM(S27:T27)</f>
        <v>5</v>
      </c>
      <c r="V27" s="30">
        <v>3</v>
      </c>
      <c r="W27" s="30">
        <v>3</v>
      </c>
      <c r="X27" s="9">
        <f>V27+W27</f>
        <v>6</v>
      </c>
      <c r="Y27" s="30">
        <v>3</v>
      </c>
      <c r="Z27" s="30">
        <v>3</v>
      </c>
      <c r="AA27" s="9">
        <f>Y27+Z27</f>
        <v>6</v>
      </c>
      <c r="AB27" s="30">
        <v>4</v>
      </c>
      <c r="AC27" s="30">
        <v>2</v>
      </c>
      <c r="AD27" s="9">
        <f>AB27+AC27</f>
        <v>6</v>
      </c>
      <c r="AE27" s="30">
        <v>4</v>
      </c>
      <c r="AF27" s="30">
        <v>2</v>
      </c>
      <c r="AG27" s="30">
        <f>SUM(AE27:AF27)</f>
        <v>6</v>
      </c>
      <c r="AH27" s="30">
        <v>3</v>
      </c>
      <c r="AI27" s="30">
        <v>3</v>
      </c>
      <c r="AJ27" s="30">
        <f>SUM(AH27:AI27)</f>
        <v>6</v>
      </c>
      <c r="AK27" s="30">
        <v>4</v>
      </c>
      <c r="AL27" s="30">
        <v>1</v>
      </c>
      <c r="AM27" s="30">
        <f>AK27+AL27</f>
        <v>5</v>
      </c>
      <c r="AN27" s="71">
        <f>D27+G27+J27+M27+P27+S27+V27+Y27+AB27+AE27+AH27+AK27</f>
        <v>36</v>
      </c>
      <c r="AO27" s="71">
        <f>E27+H27+K27+N27+Q27+T27+W27+Z27+AC27+AF27+AI27+AL27</f>
        <v>21</v>
      </c>
      <c r="AP27" s="71">
        <f>AN27+AO27</f>
        <v>57</v>
      </c>
      <c r="AQ27" s="35" t="s">
        <v>62</v>
      </c>
      <c r="AR27" s="9"/>
      <c r="AS27" s="10"/>
    </row>
    <row r="28" spans="1:45" ht="12.75">
      <c r="A28" s="7"/>
      <c r="B28" s="26" t="s">
        <v>59</v>
      </c>
      <c r="C28" s="15"/>
      <c r="D28" s="29">
        <f>D29+D30</f>
        <v>75</v>
      </c>
      <c r="E28" s="29">
        <f>E29+E30</f>
        <v>19</v>
      </c>
      <c r="F28" s="29">
        <f>D28+E28</f>
        <v>94</v>
      </c>
      <c r="G28" s="29">
        <f>G29+G30</f>
        <v>70</v>
      </c>
      <c r="H28" s="29">
        <f>H29+H30</f>
        <v>47</v>
      </c>
      <c r="I28" s="29">
        <f>G28+H28</f>
        <v>117</v>
      </c>
      <c r="J28" s="29">
        <f>J29+J30</f>
        <v>44</v>
      </c>
      <c r="K28" s="29">
        <f>K29+K30</f>
        <v>30</v>
      </c>
      <c r="L28" s="29">
        <f>J28+K28</f>
        <v>74</v>
      </c>
      <c r="M28" s="29">
        <f>M29+M30</f>
        <v>43</v>
      </c>
      <c r="N28" s="29">
        <f>N29+N30</f>
        <v>21</v>
      </c>
      <c r="O28" s="29">
        <f>M28+N28</f>
        <v>64</v>
      </c>
      <c r="P28" s="29">
        <f>P29+P30</f>
        <v>53</v>
      </c>
      <c r="Q28" s="29">
        <f>Q29+Q30</f>
        <v>26</v>
      </c>
      <c r="R28" s="29">
        <f>P28+Q28</f>
        <v>79</v>
      </c>
      <c r="S28" s="29">
        <f>(S30+S29)</f>
        <v>62</v>
      </c>
      <c r="T28" s="29">
        <f>(T30+T29)</f>
        <v>34</v>
      </c>
      <c r="U28" s="29">
        <f>(U30+U29)</f>
        <v>96</v>
      </c>
      <c r="V28" s="29">
        <f aca="true" t="shared" si="9" ref="V28:AD28">(V30+V29)</f>
        <v>50</v>
      </c>
      <c r="W28" s="29">
        <f t="shared" si="9"/>
        <v>39</v>
      </c>
      <c r="X28" s="29">
        <f>V28+W28</f>
        <v>89</v>
      </c>
      <c r="Y28" s="29">
        <f t="shared" si="9"/>
        <v>47</v>
      </c>
      <c r="Z28" s="29">
        <f t="shared" si="9"/>
        <v>21</v>
      </c>
      <c r="AA28" s="29">
        <f t="shared" si="9"/>
        <v>68</v>
      </c>
      <c r="AB28" s="29">
        <f t="shared" si="9"/>
        <v>54</v>
      </c>
      <c r="AC28" s="29">
        <f t="shared" si="9"/>
        <v>34</v>
      </c>
      <c r="AD28" s="29">
        <f t="shared" si="9"/>
        <v>88</v>
      </c>
      <c r="AE28" s="29">
        <f>(AE30+AE29)</f>
        <v>77</v>
      </c>
      <c r="AF28" s="29">
        <f>(AF30+AF29)</f>
        <v>31</v>
      </c>
      <c r="AG28" s="29">
        <f>(AG30+AG29)</f>
        <v>108</v>
      </c>
      <c r="AH28" s="29">
        <f aca="true" t="shared" si="10" ref="AH28:AM28">(AH30+AH29)</f>
        <v>68</v>
      </c>
      <c r="AI28" s="29">
        <f t="shared" si="10"/>
        <v>16</v>
      </c>
      <c r="AJ28" s="29">
        <f>(AJ30+AJ29)</f>
        <v>84</v>
      </c>
      <c r="AK28" s="29">
        <f t="shared" si="10"/>
        <v>101</v>
      </c>
      <c r="AL28" s="29">
        <f t="shared" si="10"/>
        <v>8</v>
      </c>
      <c r="AM28" s="29">
        <f t="shared" si="10"/>
        <v>109</v>
      </c>
      <c r="AN28" s="29">
        <f>AN29+AN30</f>
        <v>744</v>
      </c>
      <c r="AO28" s="29">
        <f>AO29+AO30</f>
        <v>326</v>
      </c>
      <c r="AP28" s="29">
        <f>AP29+AP30</f>
        <v>1070</v>
      </c>
      <c r="AQ28" s="27"/>
      <c r="AR28" s="33" t="s">
        <v>63</v>
      </c>
      <c r="AS28" s="10"/>
    </row>
    <row r="29" spans="1:45" ht="12.75">
      <c r="A29" s="7"/>
      <c r="B29" s="17"/>
      <c r="C29" s="32" t="s">
        <v>88</v>
      </c>
      <c r="D29" s="39">
        <v>75</v>
      </c>
      <c r="E29" s="39">
        <v>19</v>
      </c>
      <c r="F29" s="39">
        <f>D29+E29</f>
        <v>94</v>
      </c>
      <c r="G29" s="39">
        <v>70</v>
      </c>
      <c r="H29" s="39">
        <v>21</v>
      </c>
      <c r="I29" s="39">
        <f>G29+H29</f>
        <v>91</v>
      </c>
      <c r="J29" s="39">
        <v>39</v>
      </c>
      <c r="K29" s="39">
        <v>26</v>
      </c>
      <c r="L29" s="39">
        <f>J29+K29</f>
        <v>65</v>
      </c>
      <c r="M29" s="39">
        <v>41</v>
      </c>
      <c r="N29" s="39">
        <v>21</v>
      </c>
      <c r="O29" s="39">
        <f>M29+N29</f>
        <v>62</v>
      </c>
      <c r="P29" s="39">
        <v>53</v>
      </c>
      <c r="Q29" s="39">
        <v>26</v>
      </c>
      <c r="R29" s="39">
        <f>P29+Q29</f>
        <v>79</v>
      </c>
      <c r="S29" s="39">
        <v>62</v>
      </c>
      <c r="T29" s="39">
        <v>34</v>
      </c>
      <c r="U29" s="39">
        <f>SUM(S29:T29)</f>
        <v>96</v>
      </c>
      <c r="V29" s="39">
        <v>50</v>
      </c>
      <c r="W29" s="39">
        <v>39</v>
      </c>
      <c r="X29" s="9">
        <f>V29+W29</f>
        <v>89</v>
      </c>
      <c r="Y29" s="39">
        <v>47</v>
      </c>
      <c r="Z29" s="39">
        <v>21</v>
      </c>
      <c r="AA29" s="9">
        <f>Y29+Z29</f>
        <v>68</v>
      </c>
      <c r="AB29" s="39">
        <v>54</v>
      </c>
      <c r="AC29" s="39">
        <v>34</v>
      </c>
      <c r="AD29" s="9">
        <f>AB29+AC29</f>
        <v>88</v>
      </c>
      <c r="AE29" s="39">
        <v>77</v>
      </c>
      <c r="AF29" s="39">
        <v>31</v>
      </c>
      <c r="AG29" s="39">
        <f>SUM(AE29:AF29)</f>
        <v>108</v>
      </c>
      <c r="AH29" s="39">
        <v>68</v>
      </c>
      <c r="AI29" s="39">
        <v>16</v>
      </c>
      <c r="AJ29" s="39">
        <f>SUM(AH29:AI29)</f>
        <v>84</v>
      </c>
      <c r="AK29" s="39">
        <v>101</v>
      </c>
      <c r="AL29" s="39">
        <v>8</v>
      </c>
      <c r="AM29" s="39">
        <f>AK29+AL29</f>
        <v>109</v>
      </c>
      <c r="AN29" s="70">
        <f>D29+G29+J29+M29+P29+S29+V29+Y29+AB29+AE29+AH29+AK29</f>
        <v>737</v>
      </c>
      <c r="AO29" s="70">
        <f>E29+H29+K29+N29+Q29+T29+W29+Z29+AC29+AF29+AI29+AL29</f>
        <v>296</v>
      </c>
      <c r="AP29" s="70">
        <f>AN29+AO29</f>
        <v>1033</v>
      </c>
      <c r="AQ29" s="36" t="s">
        <v>64</v>
      </c>
      <c r="AR29" s="38"/>
      <c r="AS29" s="10"/>
    </row>
    <row r="30" spans="1:45" ht="12.75">
      <c r="A30" s="7"/>
      <c r="B30" s="17"/>
      <c r="C30" s="31" t="s">
        <v>60</v>
      </c>
      <c r="D30" s="30">
        <v>0</v>
      </c>
      <c r="E30" s="30">
        <v>0</v>
      </c>
      <c r="F30" s="30">
        <f>D30+E30</f>
        <v>0</v>
      </c>
      <c r="G30" s="30">
        <v>0</v>
      </c>
      <c r="H30" s="30">
        <v>26</v>
      </c>
      <c r="I30" s="30">
        <f>G30+H30</f>
        <v>26</v>
      </c>
      <c r="J30" s="30">
        <v>5</v>
      </c>
      <c r="K30" s="30">
        <v>4</v>
      </c>
      <c r="L30" s="30">
        <f>J30+K30</f>
        <v>9</v>
      </c>
      <c r="M30" s="30">
        <v>2</v>
      </c>
      <c r="N30" s="30">
        <v>0</v>
      </c>
      <c r="O30" s="30">
        <f>M30+N30</f>
        <v>2</v>
      </c>
      <c r="P30" s="30">
        <v>0</v>
      </c>
      <c r="Q30" s="30">
        <v>0</v>
      </c>
      <c r="R30" s="30">
        <f>P30+Q30</f>
        <v>0</v>
      </c>
      <c r="S30" s="30">
        <v>0</v>
      </c>
      <c r="T30" s="30">
        <v>0</v>
      </c>
      <c r="U30" s="30">
        <f>SUM(S30:T30)</f>
        <v>0</v>
      </c>
      <c r="V30" s="30">
        <v>0</v>
      </c>
      <c r="W30" s="30">
        <v>0</v>
      </c>
      <c r="X30" s="9">
        <f>V30+W30</f>
        <v>0</v>
      </c>
      <c r="Y30" s="30">
        <v>0</v>
      </c>
      <c r="Z30" s="30">
        <v>0</v>
      </c>
      <c r="AA30" s="9">
        <f>Y30+Z30</f>
        <v>0</v>
      </c>
      <c r="AB30" s="30">
        <v>0</v>
      </c>
      <c r="AC30" s="30">
        <v>0</v>
      </c>
      <c r="AD30" s="9">
        <f>AB30+AC30</f>
        <v>0</v>
      </c>
      <c r="AE30" s="30">
        <v>0</v>
      </c>
      <c r="AF30" s="30">
        <v>0</v>
      </c>
      <c r="AG30" s="30">
        <v>0</v>
      </c>
      <c r="AH30" s="30">
        <v>0</v>
      </c>
      <c r="AI30" s="30">
        <v>0</v>
      </c>
      <c r="AJ30" s="30">
        <v>0</v>
      </c>
      <c r="AK30" s="30">
        <v>0</v>
      </c>
      <c r="AL30" s="30">
        <v>0</v>
      </c>
      <c r="AM30" s="30">
        <f>AK30+AL30</f>
        <v>0</v>
      </c>
      <c r="AN30" s="71">
        <f>D30+G30+J30+M30+P30+S30+V30+Y30+AB30+AE30+AH30+AK30</f>
        <v>7</v>
      </c>
      <c r="AO30" s="71">
        <f>E30+H30+K30+N30+Q30+T30+W30+Z30+AC30+AF30+AI30+AL30</f>
        <v>30</v>
      </c>
      <c r="AP30" s="71">
        <f>AN30+AO30</f>
        <v>37</v>
      </c>
      <c r="AQ30" s="37" t="s">
        <v>65</v>
      </c>
      <c r="AR30" s="38"/>
      <c r="AS30" s="10"/>
    </row>
    <row r="31" spans="1:45" ht="12.75">
      <c r="A31" s="7"/>
      <c r="B31" s="11"/>
      <c r="C31" s="16"/>
      <c r="D31" s="2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6"/>
      <c r="AS31" s="10"/>
    </row>
    <row r="32" spans="1:45" ht="12.75">
      <c r="A32" s="7"/>
      <c r="B32" s="24"/>
      <c r="C32" s="24"/>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10"/>
    </row>
    <row r="33" spans="1:45" ht="12.75">
      <c r="A33" s="85" t="s">
        <v>32</v>
      </c>
      <c r="B33" s="94"/>
      <c r="C33" s="95"/>
      <c r="D33" s="8">
        <f>D34+D35</f>
        <v>3</v>
      </c>
      <c r="E33" s="8">
        <f>E34+E35</f>
        <v>14</v>
      </c>
      <c r="F33" s="8">
        <f>F34+F35</f>
        <v>17</v>
      </c>
      <c r="G33" s="8">
        <f aca="true" t="shared" si="11" ref="G33:W33">G34+G35</f>
        <v>1</v>
      </c>
      <c r="H33" s="8">
        <f t="shared" si="11"/>
        <v>7</v>
      </c>
      <c r="I33" s="8">
        <f>I34+I35</f>
        <v>8</v>
      </c>
      <c r="J33" s="8">
        <f t="shared" si="11"/>
        <v>-4</v>
      </c>
      <c r="K33" s="8">
        <f t="shared" si="11"/>
        <v>-14</v>
      </c>
      <c r="L33" s="8">
        <f>L34+L35</f>
        <v>-18</v>
      </c>
      <c r="M33" s="8">
        <f t="shared" si="11"/>
        <v>0</v>
      </c>
      <c r="N33" s="8">
        <f t="shared" si="11"/>
        <v>12</v>
      </c>
      <c r="O33" s="8">
        <f>O34+O35</f>
        <v>12</v>
      </c>
      <c r="P33" s="8">
        <f t="shared" si="11"/>
        <v>-8</v>
      </c>
      <c r="Q33" s="8">
        <f t="shared" si="11"/>
        <v>-8</v>
      </c>
      <c r="R33" s="8">
        <f t="shared" si="11"/>
        <v>-16</v>
      </c>
      <c r="S33" s="8">
        <f t="shared" si="11"/>
        <v>0</v>
      </c>
      <c r="T33" s="8">
        <f t="shared" si="11"/>
        <v>-5</v>
      </c>
      <c r="U33" s="8">
        <f t="shared" si="11"/>
        <v>-5</v>
      </c>
      <c r="V33" s="8">
        <f t="shared" si="11"/>
        <v>-18</v>
      </c>
      <c r="W33" s="8">
        <f t="shared" si="11"/>
        <v>-7</v>
      </c>
      <c r="X33" s="8">
        <f>V33+W33</f>
        <v>-25</v>
      </c>
      <c r="Y33" s="8">
        <f>Y34+Y35</f>
        <v>-4</v>
      </c>
      <c r="Z33" s="8">
        <f>Z34+Z35</f>
        <v>10</v>
      </c>
      <c r="AA33" s="8">
        <f>Y33+Z33</f>
        <v>6</v>
      </c>
      <c r="AB33" s="8">
        <f>AB34+AB35</f>
        <v>5</v>
      </c>
      <c r="AC33" s="8">
        <f>AC34+AC35</f>
        <v>4</v>
      </c>
      <c r="AD33" s="8">
        <f>AB33+AC33</f>
        <v>9</v>
      </c>
      <c r="AE33" s="8">
        <f>AE34+AE35</f>
        <v>17</v>
      </c>
      <c r="AF33" s="8">
        <f>AF34+AF35</f>
        <v>7</v>
      </c>
      <c r="AG33" s="8">
        <f>AE33+AF33</f>
        <v>24</v>
      </c>
      <c r="AH33" s="8">
        <f>AH34+AH35</f>
        <v>14</v>
      </c>
      <c r="AI33" s="8">
        <f>AI34+AI35</f>
        <v>8</v>
      </c>
      <c r="AJ33" s="8">
        <f>AH33+AI33</f>
        <v>22</v>
      </c>
      <c r="AK33" s="8">
        <f>AK34+AK35</f>
        <v>5</v>
      </c>
      <c r="AL33" s="8">
        <f>AL34+AL35</f>
        <v>10</v>
      </c>
      <c r="AM33" s="8">
        <f>AK33+AL33</f>
        <v>15</v>
      </c>
      <c r="AN33" s="8">
        <f>AN34+AN35</f>
        <v>11</v>
      </c>
      <c r="AO33" s="8">
        <f>AO34+AO35</f>
        <v>38</v>
      </c>
      <c r="AP33" s="8">
        <f>AP34+AP35</f>
        <v>49</v>
      </c>
      <c r="AQ33" s="96" t="s">
        <v>33</v>
      </c>
      <c r="AR33" s="97"/>
      <c r="AS33" s="98"/>
    </row>
    <row r="34" spans="1:45" ht="12.75">
      <c r="A34" s="7"/>
      <c r="B34" s="101" t="s">
        <v>89</v>
      </c>
      <c r="C34" s="102"/>
      <c r="D34" s="9">
        <v>0</v>
      </c>
      <c r="E34" s="9">
        <v>14</v>
      </c>
      <c r="F34" s="9">
        <f>D34+E34</f>
        <v>14</v>
      </c>
      <c r="G34" s="9">
        <v>0</v>
      </c>
      <c r="H34" s="9">
        <v>-8</v>
      </c>
      <c r="I34" s="9">
        <f>G34+H34</f>
        <v>-8</v>
      </c>
      <c r="J34" s="9">
        <v>-4</v>
      </c>
      <c r="K34" s="9">
        <v>-7</v>
      </c>
      <c r="L34" s="9">
        <f>J34+K34</f>
        <v>-11</v>
      </c>
      <c r="M34" s="9">
        <v>3</v>
      </c>
      <c r="N34" s="9">
        <v>9</v>
      </c>
      <c r="O34" s="9">
        <f>M34+N34</f>
        <v>12</v>
      </c>
      <c r="P34" s="9">
        <v>-6</v>
      </c>
      <c r="Q34" s="9">
        <v>-8</v>
      </c>
      <c r="R34" s="9">
        <f>P34+Q34</f>
        <v>-14</v>
      </c>
      <c r="S34" s="9">
        <v>-1</v>
      </c>
      <c r="T34" s="9">
        <v>-5</v>
      </c>
      <c r="U34" s="9">
        <f>SUM(S34:T34)</f>
        <v>-6</v>
      </c>
      <c r="V34" s="9">
        <v>-14</v>
      </c>
      <c r="W34" s="9">
        <v>3</v>
      </c>
      <c r="X34" s="9">
        <f>V34+W34</f>
        <v>-11</v>
      </c>
      <c r="Y34" s="9">
        <v>-4</v>
      </c>
      <c r="Z34" s="9">
        <v>4</v>
      </c>
      <c r="AA34" s="39">
        <f>Y34+Z34</f>
        <v>0</v>
      </c>
      <c r="AB34" s="9">
        <v>5</v>
      </c>
      <c r="AC34" s="9">
        <v>6</v>
      </c>
      <c r="AD34" s="39">
        <f>AB34+AC34</f>
        <v>11</v>
      </c>
      <c r="AE34" s="9">
        <v>6</v>
      </c>
      <c r="AF34" s="9">
        <v>3</v>
      </c>
      <c r="AG34" s="39">
        <f>AE34+AF34</f>
        <v>9</v>
      </c>
      <c r="AH34" s="9">
        <v>12</v>
      </c>
      <c r="AI34" s="9">
        <v>10</v>
      </c>
      <c r="AJ34" s="39">
        <f>AH34+AI34</f>
        <v>22</v>
      </c>
      <c r="AK34" s="9">
        <v>14</v>
      </c>
      <c r="AL34" s="9">
        <v>3</v>
      </c>
      <c r="AM34" s="9">
        <f>AK34+AL34</f>
        <v>17</v>
      </c>
      <c r="AN34" s="70">
        <f>D34+G34+J34+M34+P34+S34+V34+Y34+AB34+AE34+AH34+AK34</f>
        <v>11</v>
      </c>
      <c r="AO34" s="70">
        <f>E34+H34+K34+N34+Q34+T34+W34+Z34+AC34+AF34+AI34+AL34</f>
        <v>24</v>
      </c>
      <c r="AP34" s="70">
        <f>AN34+AO34</f>
        <v>35</v>
      </c>
      <c r="AQ34" s="103" t="s">
        <v>91</v>
      </c>
      <c r="AR34" s="104"/>
      <c r="AS34" s="10"/>
    </row>
    <row r="35" spans="1:45" ht="12.75">
      <c r="A35" s="7"/>
      <c r="B35" s="105" t="s">
        <v>34</v>
      </c>
      <c r="C35" s="106"/>
      <c r="D35" s="6">
        <v>3</v>
      </c>
      <c r="E35" s="6">
        <v>0</v>
      </c>
      <c r="F35" s="6">
        <f>D35+E35</f>
        <v>3</v>
      </c>
      <c r="G35" s="6">
        <v>1</v>
      </c>
      <c r="H35" s="6">
        <v>15</v>
      </c>
      <c r="I35" s="6">
        <f>G35+H35</f>
        <v>16</v>
      </c>
      <c r="J35" s="6">
        <v>0</v>
      </c>
      <c r="K35" s="6">
        <v>-7</v>
      </c>
      <c r="L35" s="6">
        <f>J35+K35</f>
        <v>-7</v>
      </c>
      <c r="M35" s="6">
        <v>-3</v>
      </c>
      <c r="N35" s="6">
        <v>3</v>
      </c>
      <c r="O35" s="6">
        <f>M35+N35</f>
        <v>0</v>
      </c>
      <c r="P35" s="6">
        <v>-2</v>
      </c>
      <c r="Q35" s="6">
        <v>0</v>
      </c>
      <c r="R35" s="6">
        <f>P35+Q35</f>
        <v>-2</v>
      </c>
      <c r="S35" s="6">
        <v>1</v>
      </c>
      <c r="T35" s="6">
        <v>0</v>
      </c>
      <c r="U35" s="6">
        <f>S35+T35:T35</f>
        <v>1</v>
      </c>
      <c r="V35" s="6">
        <v>-4</v>
      </c>
      <c r="W35" s="6">
        <v>-10</v>
      </c>
      <c r="X35" s="6">
        <f>V35+W35</f>
        <v>-14</v>
      </c>
      <c r="Y35" s="6">
        <v>0</v>
      </c>
      <c r="Z35" s="6">
        <v>6</v>
      </c>
      <c r="AA35" s="6">
        <f>Y35+Z35</f>
        <v>6</v>
      </c>
      <c r="AB35" s="6">
        <v>0</v>
      </c>
      <c r="AC35" s="6">
        <v>-2</v>
      </c>
      <c r="AD35" s="6">
        <f>AB35+AC35</f>
        <v>-2</v>
      </c>
      <c r="AE35" s="6">
        <v>11</v>
      </c>
      <c r="AF35" s="6">
        <v>4</v>
      </c>
      <c r="AG35" s="6">
        <f>AE35+AF35</f>
        <v>15</v>
      </c>
      <c r="AH35" s="6">
        <v>2</v>
      </c>
      <c r="AI35" s="6">
        <v>-2</v>
      </c>
      <c r="AJ35" s="6">
        <f>AH35+AI35</f>
        <v>0</v>
      </c>
      <c r="AK35" s="6">
        <v>-9</v>
      </c>
      <c r="AL35" s="6">
        <v>7</v>
      </c>
      <c r="AM35" s="6">
        <f>AK35+AL35</f>
        <v>-2</v>
      </c>
      <c r="AN35" s="70">
        <f>D35+G35+J35+M35+P35+S35+V35+Y35+AB35+AE35+AH35+AK35</f>
        <v>0</v>
      </c>
      <c r="AO35" s="71">
        <f>E35+H35+K35+N35+Q35+T35+W35+Z35+AC35+AF35+AI35+AL35</f>
        <v>14</v>
      </c>
      <c r="AP35" s="71">
        <f>AN35+AO35</f>
        <v>14</v>
      </c>
      <c r="AQ35" s="107" t="s">
        <v>35</v>
      </c>
      <c r="AR35" s="108"/>
      <c r="AS35" s="10"/>
    </row>
    <row r="36" spans="1:45" ht="12.75">
      <c r="A36" s="73"/>
      <c r="B36" s="74"/>
      <c r="C36" s="74"/>
      <c r="D36" s="83" t="s">
        <v>36</v>
      </c>
      <c r="E36" s="83"/>
      <c r="F36" s="83"/>
      <c r="G36" s="83" t="str">
        <f>"30 Jun 2002"</f>
        <v>30 Jun 2002</v>
      </c>
      <c r="H36" s="83"/>
      <c r="I36" s="83"/>
      <c r="J36" s="83" t="str">
        <f>"31 Jul 2002"</f>
        <v>31 Jul 2002</v>
      </c>
      <c r="K36" s="83"/>
      <c r="L36" s="83"/>
      <c r="M36" s="83" t="str">
        <f>"31 Aug 2002"</f>
        <v>31 Aug 2002</v>
      </c>
      <c r="N36" s="83"/>
      <c r="O36" s="83"/>
      <c r="P36" s="83" t="str">
        <f>"30 Sep 2002"</f>
        <v>30 Sep 2002</v>
      </c>
      <c r="Q36" s="83"/>
      <c r="R36" s="83"/>
      <c r="S36" s="83" t="s">
        <v>37</v>
      </c>
      <c r="T36" s="83"/>
      <c r="U36" s="83"/>
      <c r="V36" s="83" t="str">
        <f>"30 Nov 2002"</f>
        <v>30 Nov 2002</v>
      </c>
      <c r="W36" s="83"/>
      <c r="X36" s="83"/>
      <c r="Y36" s="83" t="s">
        <v>38</v>
      </c>
      <c r="Z36" s="83"/>
      <c r="AA36" s="83"/>
      <c r="AB36" s="83" t="str">
        <f>"31 Jan 2003"</f>
        <v>31 Jan 2003</v>
      </c>
      <c r="AC36" s="83"/>
      <c r="AD36" s="83"/>
      <c r="AE36" s="83" t="str">
        <f>"28 Feb 2003"</f>
        <v>28 Feb 2003</v>
      </c>
      <c r="AF36" s="83"/>
      <c r="AG36" s="83"/>
      <c r="AH36" s="83" t="s">
        <v>39</v>
      </c>
      <c r="AI36" s="83"/>
      <c r="AJ36" s="83"/>
      <c r="AK36" s="83" t="str">
        <f>"30 Apr 2003"</f>
        <v>30 Apr 2003</v>
      </c>
      <c r="AL36" s="83"/>
      <c r="AM36" s="83"/>
      <c r="AN36" s="116" t="s">
        <v>110</v>
      </c>
      <c r="AO36" s="83"/>
      <c r="AP36" s="83"/>
      <c r="AQ36" s="74"/>
      <c r="AR36" s="74"/>
      <c r="AS36" s="75"/>
    </row>
    <row r="37" spans="1:45" ht="12.75">
      <c r="A37" s="117" t="s">
        <v>80</v>
      </c>
      <c r="B37" s="118"/>
      <c r="C37" s="119"/>
      <c r="D37" s="6">
        <f aca="true" t="shared" si="12" ref="D37:AM37">D10+D12-D16-D24-D33</f>
        <v>1343</v>
      </c>
      <c r="E37" s="6">
        <f t="shared" si="12"/>
        <v>1303</v>
      </c>
      <c r="F37" s="6">
        <f t="shared" si="12"/>
        <v>2646</v>
      </c>
      <c r="G37" s="6">
        <f t="shared" si="12"/>
        <v>2489</v>
      </c>
      <c r="H37" s="6">
        <f t="shared" si="12"/>
        <v>2031</v>
      </c>
      <c r="I37" s="6">
        <f t="shared" si="12"/>
        <v>4520</v>
      </c>
      <c r="J37" s="6">
        <f t="shared" si="12"/>
        <v>3939</v>
      </c>
      <c r="K37" s="6">
        <f t="shared" si="12"/>
        <v>2865</v>
      </c>
      <c r="L37" s="6">
        <f t="shared" si="12"/>
        <v>6804</v>
      </c>
      <c r="M37" s="6">
        <f t="shared" si="12"/>
        <v>4059</v>
      </c>
      <c r="N37" s="6">
        <f t="shared" si="12"/>
        <v>2740</v>
      </c>
      <c r="O37" s="6">
        <f t="shared" si="12"/>
        <v>6799</v>
      </c>
      <c r="P37" s="6">
        <f t="shared" si="12"/>
        <v>3815</v>
      </c>
      <c r="Q37" s="6">
        <f t="shared" si="12"/>
        <v>2477</v>
      </c>
      <c r="R37" s="6">
        <f t="shared" si="12"/>
        <v>6292</v>
      </c>
      <c r="S37" s="6">
        <f t="shared" si="12"/>
        <v>3471</v>
      </c>
      <c r="T37" s="6">
        <f t="shared" si="12"/>
        <v>2169</v>
      </c>
      <c r="U37" s="6">
        <f t="shared" si="12"/>
        <v>5640</v>
      </c>
      <c r="V37" s="6">
        <f t="shared" si="12"/>
        <v>3137</v>
      </c>
      <c r="W37" s="6">
        <f t="shared" si="12"/>
        <v>1880</v>
      </c>
      <c r="X37" s="6">
        <f t="shared" si="12"/>
        <v>5017</v>
      </c>
      <c r="Y37" s="6">
        <f t="shared" si="12"/>
        <v>2810</v>
      </c>
      <c r="Z37" s="6">
        <f t="shared" si="12"/>
        <v>1613</v>
      </c>
      <c r="AA37" s="6">
        <f t="shared" si="12"/>
        <v>4423</v>
      </c>
      <c r="AB37" s="6">
        <f t="shared" si="12"/>
        <v>2465</v>
      </c>
      <c r="AC37" s="6">
        <f t="shared" si="12"/>
        <v>1327</v>
      </c>
      <c r="AD37" s="6">
        <f>AB37+AC37</f>
        <v>3792</v>
      </c>
      <c r="AE37" s="6">
        <f t="shared" si="12"/>
        <v>2146</v>
      </c>
      <c r="AF37" s="6">
        <f t="shared" si="12"/>
        <v>1130</v>
      </c>
      <c r="AG37" s="6">
        <f>AE37+AF37</f>
        <v>3276</v>
      </c>
      <c r="AH37" s="6">
        <f t="shared" si="12"/>
        <v>1878</v>
      </c>
      <c r="AI37" s="6">
        <f t="shared" si="12"/>
        <v>966</v>
      </c>
      <c r="AJ37" s="6">
        <f>AH37+AI37</f>
        <v>2844</v>
      </c>
      <c r="AK37" s="6">
        <f t="shared" si="12"/>
        <v>1718</v>
      </c>
      <c r="AL37" s="6">
        <f t="shared" si="12"/>
        <v>992</v>
      </c>
      <c r="AM37" s="6">
        <f t="shared" si="12"/>
        <v>2710</v>
      </c>
      <c r="AN37" s="6">
        <f>AN10+AN12-AN16-AN24-AN33</f>
        <v>1718</v>
      </c>
      <c r="AO37" s="6">
        <f>AO10+AO12-AO16-AO24-AO33</f>
        <v>992</v>
      </c>
      <c r="AP37" s="6">
        <f>AP10+AP12-AP16-AP24-AP33</f>
        <v>2710</v>
      </c>
      <c r="AQ37" s="120" t="s">
        <v>40</v>
      </c>
      <c r="AR37" s="121"/>
      <c r="AS37" s="122"/>
    </row>
    <row r="38" spans="1:45" ht="12.75">
      <c r="A38" s="65"/>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7"/>
    </row>
    <row r="39" spans="1:45" ht="12.75">
      <c r="A39" s="85" t="s">
        <v>101</v>
      </c>
      <c r="B39" s="94"/>
      <c r="C39" s="95"/>
      <c r="D39" s="8">
        <f>D40+D41</f>
        <v>1343</v>
      </c>
      <c r="E39" s="8">
        <f>E40+E41</f>
        <v>1303</v>
      </c>
      <c r="F39" s="8">
        <f>F40+F41</f>
        <v>2646</v>
      </c>
      <c r="G39" s="8">
        <f aca="true" t="shared" si="13" ref="G39:T39">G40+G41</f>
        <v>2489</v>
      </c>
      <c r="H39" s="8">
        <f t="shared" si="13"/>
        <v>2031</v>
      </c>
      <c r="I39" s="8">
        <f>I40+I41</f>
        <v>4520</v>
      </c>
      <c r="J39" s="8">
        <f t="shared" si="13"/>
        <v>3939</v>
      </c>
      <c r="K39" s="8">
        <f t="shared" si="13"/>
        <v>2865</v>
      </c>
      <c r="L39" s="8">
        <f>L40+L41</f>
        <v>6804</v>
      </c>
      <c r="M39" s="8">
        <f t="shared" si="13"/>
        <v>4059</v>
      </c>
      <c r="N39" s="8">
        <f t="shared" si="13"/>
        <v>2740</v>
      </c>
      <c r="O39" s="8">
        <f>O40+O41</f>
        <v>6799</v>
      </c>
      <c r="P39" s="8">
        <f t="shared" si="13"/>
        <v>3815</v>
      </c>
      <c r="Q39" s="8">
        <f t="shared" si="13"/>
        <v>2477</v>
      </c>
      <c r="R39" s="8">
        <f>R40+R41</f>
        <v>6292</v>
      </c>
      <c r="S39" s="8">
        <f t="shared" si="13"/>
        <v>3471</v>
      </c>
      <c r="T39" s="8">
        <f t="shared" si="13"/>
        <v>2169</v>
      </c>
      <c r="U39" s="8">
        <f>U40+U41</f>
        <v>5640</v>
      </c>
      <c r="V39" s="8">
        <f>V40+V41</f>
        <v>3137</v>
      </c>
      <c r="W39" s="8">
        <f>W40+W41</f>
        <v>1880</v>
      </c>
      <c r="X39" s="8">
        <f>V39+W39</f>
        <v>5017</v>
      </c>
      <c r="Y39" s="8">
        <f>Y40+Y41</f>
        <v>2810</v>
      </c>
      <c r="Z39" s="8">
        <f>Z40+Z41</f>
        <v>1613</v>
      </c>
      <c r="AA39" s="8">
        <f>Y39+Z39</f>
        <v>4423</v>
      </c>
      <c r="AB39" s="8">
        <f aca="true" t="shared" si="14" ref="AB39:AL39">AB40+AB41</f>
        <v>2465</v>
      </c>
      <c r="AC39" s="8">
        <f t="shared" si="14"/>
        <v>1327</v>
      </c>
      <c r="AD39" s="8">
        <f t="shared" si="14"/>
        <v>3792</v>
      </c>
      <c r="AE39" s="8">
        <f t="shared" si="14"/>
        <v>2146</v>
      </c>
      <c r="AF39" s="8">
        <f t="shared" si="14"/>
        <v>1130</v>
      </c>
      <c r="AG39" s="8">
        <f t="shared" si="14"/>
        <v>3276</v>
      </c>
      <c r="AH39" s="8">
        <f t="shared" si="14"/>
        <v>1878</v>
      </c>
      <c r="AI39" s="8">
        <f t="shared" si="14"/>
        <v>966</v>
      </c>
      <c r="AJ39" s="8">
        <f>AJ40+AJ41</f>
        <v>2844</v>
      </c>
      <c r="AK39" s="8">
        <f t="shared" si="14"/>
        <v>1718</v>
      </c>
      <c r="AL39" s="8">
        <f t="shared" si="14"/>
        <v>992</v>
      </c>
      <c r="AM39" s="8">
        <f>AM40+AM41</f>
        <v>2710</v>
      </c>
      <c r="AN39" s="8">
        <f>AN40+AN41</f>
        <v>1718</v>
      </c>
      <c r="AO39" s="8">
        <f>AO40+AO41</f>
        <v>992</v>
      </c>
      <c r="AP39" s="8">
        <f>AP40+AP41</f>
        <v>2710</v>
      </c>
      <c r="AQ39" s="96" t="s">
        <v>104</v>
      </c>
      <c r="AR39" s="97"/>
      <c r="AS39" s="98"/>
    </row>
    <row r="40" spans="1:45" ht="12.75">
      <c r="A40" s="7"/>
      <c r="B40" s="101" t="s">
        <v>41</v>
      </c>
      <c r="C40" s="102"/>
      <c r="D40" s="9">
        <v>1154</v>
      </c>
      <c r="E40" s="9">
        <v>1167</v>
      </c>
      <c r="F40" s="9">
        <f>D40+E40</f>
        <v>2321</v>
      </c>
      <c r="G40" s="9">
        <v>2236</v>
      </c>
      <c r="H40" s="9">
        <v>1892</v>
      </c>
      <c r="I40" s="9">
        <f>G40+H40</f>
        <v>4128</v>
      </c>
      <c r="J40" s="9">
        <v>3595</v>
      </c>
      <c r="K40" s="9">
        <v>2686</v>
      </c>
      <c r="L40" s="9">
        <f>J40+K40</f>
        <v>6281</v>
      </c>
      <c r="M40" s="9">
        <v>3696</v>
      </c>
      <c r="N40" s="9">
        <v>2590</v>
      </c>
      <c r="O40" s="9">
        <f>M40+N40</f>
        <v>6286</v>
      </c>
      <c r="P40" s="9">
        <v>3497</v>
      </c>
      <c r="Q40" s="9">
        <v>2350</v>
      </c>
      <c r="R40" s="9">
        <f>P40+Q40</f>
        <v>5847</v>
      </c>
      <c r="S40" s="9">
        <v>3175</v>
      </c>
      <c r="T40" s="9">
        <v>2036</v>
      </c>
      <c r="U40" s="9">
        <f>S40+T40</f>
        <v>5211</v>
      </c>
      <c r="V40" s="9">
        <v>2890</v>
      </c>
      <c r="W40" s="9">
        <v>1737</v>
      </c>
      <c r="X40" s="9">
        <f>V40+W40</f>
        <v>4627</v>
      </c>
      <c r="Y40" s="9">
        <v>2602</v>
      </c>
      <c r="Z40" s="9">
        <v>1499</v>
      </c>
      <c r="AA40" s="9">
        <f>Y40+Z40</f>
        <v>4101</v>
      </c>
      <c r="AB40" s="9">
        <v>2268</v>
      </c>
      <c r="AC40" s="9">
        <v>1192</v>
      </c>
      <c r="AD40" s="14">
        <f>AB40+AC40</f>
        <v>3460</v>
      </c>
      <c r="AE40" s="9">
        <v>1960</v>
      </c>
      <c r="AF40" s="9">
        <v>995</v>
      </c>
      <c r="AG40" s="14">
        <f>AE40+AF40</f>
        <v>2955</v>
      </c>
      <c r="AH40" s="9">
        <v>1703</v>
      </c>
      <c r="AI40" s="9">
        <v>840</v>
      </c>
      <c r="AJ40" s="14">
        <f>AH40+AI40</f>
        <v>2543</v>
      </c>
      <c r="AK40" s="9">
        <v>1555</v>
      </c>
      <c r="AL40" s="9">
        <v>854</v>
      </c>
      <c r="AM40" s="9">
        <f>AK40+AL40</f>
        <v>2409</v>
      </c>
      <c r="AN40" s="9">
        <v>1555</v>
      </c>
      <c r="AO40" s="9">
        <v>854</v>
      </c>
      <c r="AP40" s="9">
        <f>AN40+AO40</f>
        <v>2409</v>
      </c>
      <c r="AQ40" s="103" t="s">
        <v>42</v>
      </c>
      <c r="AR40" s="104"/>
      <c r="AS40" s="10"/>
    </row>
    <row r="41" spans="1:45" ht="12.75">
      <c r="A41" s="7"/>
      <c r="B41" s="105" t="s">
        <v>43</v>
      </c>
      <c r="C41" s="106"/>
      <c r="D41" s="6">
        <v>189</v>
      </c>
      <c r="E41" s="6">
        <v>136</v>
      </c>
      <c r="F41" s="6">
        <f>D41+E41</f>
        <v>325</v>
      </c>
      <c r="G41" s="6">
        <v>253</v>
      </c>
      <c r="H41" s="6">
        <v>139</v>
      </c>
      <c r="I41" s="6">
        <f>G41+H41</f>
        <v>392</v>
      </c>
      <c r="J41" s="6">
        <v>344</v>
      </c>
      <c r="K41" s="6">
        <v>179</v>
      </c>
      <c r="L41" s="9">
        <f>J41+K41</f>
        <v>523</v>
      </c>
      <c r="M41" s="6">
        <v>363</v>
      </c>
      <c r="N41" s="6">
        <v>150</v>
      </c>
      <c r="O41" s="9">
        <f>M41+N41</f>
        <v>513</v>
      </c>
      <c r="P41" s="6">
        <v>318</v>
      </c>
      <c r="Q41" s="6">
        <v>127</v>
      </c>
      <c r="R41" s="30">
        <f>P41+Q41</f>
        <v>445</v>
      </c>
      <c r="S41" s="6">
        <v>296</v>
      </c>
      <c r="T41" s="6">
        <v>133</v>
      </c>
      <c r="U41" s="6">
        <f>S41+T41</f>
        <v>429</v>
      </c>
      <c r="V41" s="6">
        <v>247</v>
      </c>
      <c r="W41" s="6">
        <v>143</v>
      </c>
      <c r="X41" s="6">
        <f>V41+W41</f>
        <v>390</v>
      </c>
      <c r="Y41" s="6">
        <v>208</v>
      </c>
      <c r="Z41" s="6">
        <v>114</v>
      </c>
      <c r="AA41" s="6">
        <f>Y41+Z41</f>
        <v>322</v>
      </c>
      <c r="AB41" s="6">
        <v>197</v>
      </c>
      <c r="AC41" s="6">
        <v>135</v>
      </c>
      <c r="AD41" s="30">
        <f>AB41+AC41</f>
        <v>332</v>
      </c>
      <c r="AE41" s="6">
        <v>186</v>
      </c>
      <c r="AF41" s="6">
        <v>135</v>
      </c>
      <c r="AG41" s="30">
        <f>AE41+AF41</f>
        <v>321</v>
      </c>
      <c r="AH41" s="6">
        <v>175</v>
      </c>
      <c r="AI41" s="6">
        <v>126</v>
      </c>
      <c r="AJ41" s="30">
        <f>AH41+AI41</f>
        <v>301</v>
      </c>
      <c r="AK41" s="6">
        <v>163</v>
      </c>
      <c r="AL41" s="6">
        <v>138</v>
      </c>
      <c r="AM41" s="6">
        <f>AK41+AL41</f>
        <v>301</v>
      </c>
      <c r="AN41" s="6">
        <v>163</v>
      </c>
      <c r="AO41" s="6">
        <v>138</v>
      </c>
      <c r="AP41" s="6">
        <f>AN41+AO41</f>
        <v>301</v>
      </c>
      <c r="AQ41" s="107" t="s">
        <v>44</v>
      </c>
      <c r="AR41" s="108"/>
      <c r="AS41" s="10"/>
    </row>
    <row r="42" spans="1:45" ht="12.7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row>
    <row r="43" spans="1:45" ht="22.5" customHeight="1">
      <c r="A43" s="123" t="s">
        <v>45</v>
      </c>
      <c r="B43" s="124"/>
      <c r="C43" s="125"/>
      <c r="D43" s="5"/>
      <c r="E43" s="42"/>
      <c r="F43" s="10"/>
      <c r="G43" s="5"/>
      <c r="H43" s="42"/>
      <c r="I43" s="10"/>
      <c r="J43" s="5"/>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126" t="s">
        <v>46</v>
      </c>
      <c r="AR43" s="127"/>
      <c r="AS43" s="128"/>
    </row>
    <row r="44" spans="1:45" ht="12.75">
      <c r="A44" s="12"/>
      <c r="B44" s="101" t="s">
        <v>47</v>
      </c>
      <c r="C44" s="102"/>
      <c r="D44" s="39">
        <v>7</v>
      </c>
      <c r="E44" s="39">
        <v>1</v>
      </c>
      <c r="F44" s="14">
        <f>SUM(D44:E44)</f>
        <v>8</v>
      </c>
      <c r="G44" s="39">
        <f>D49</f>
        <v>7</v>
      </c>
      <c r="H44" s="39">
        <f>E49</f>
        <v>0</v>
      </c>
      <c r="I44" s="14">
        <f>SUM(G44:H44)</f>
        <v>7</v>
      </c>
      <c r="J44" s="39">
        <f>G49</f>
        <v>5</v>
      </c>
      <c r="K44" s="39">
        <f>H49</f>
        <v>0</v>
      </c>
      <c r="L44" s="39">
        <f>SUM(J44:K44)</f>
        <v>5</v>
      </c>
      <c r="M44" s="39">
        <f>J49</f>
        <v>5</v>
      </c>
      <c r="N44" s="39">
        <v>0</v>
      </c>
      <c r="O44" s="39">
        <f>SUM(M44:N44)</f>
        <v>5</v>
      </c>
      <c r="P44" s="39">
        <f>M49</f>
        <v>19</v>
      </c>
      <c r="Q44" s="39">
        <f>N49</f>
        <v>18</v>
      </c>
      <c r="R44" s="39">
        <f>SUM(P44:Q44)</f>
        <v>37</v>
      </c>
      <c r="S44" s="39">
        <v>0</v>
      </c>
      <c r="T44" s="39">
        <f>Q49</f>
        <v>58</v>
      </c>
      <c r="U44" s="39">
        <f>SUM(S44:T44)</f>
        <v>58</v>
      </c>
      <c r="V44" s="39">
        <v>0</v>
      </c>
      <c r="W44" s="39">
        <f>T49</f>
        <v>55</v>
      </c>
      <c r="X44" s="39">
        <f>SUM(V44:W44)</f>
        <v>55</v>
      </c>
      <c r="Y44" s="39">
        <v>0</v>
      </c>
      <c r="Z44" s="39">
        <f>W49</f>
        <v>83</v>
      </c>
      <c r="AA44" s="39">
        <f aca="true" t="shared" si="15" ref="AA44:AA49">SUM(Y44:Z44)</f>
        <v>83</v>
      </c>
      <c r="AB44" s="39">
        <v>0</v>
      </c>
      <c r="AC44" s="39">
        <f>Z49</f>
        <v>98</v>
      </c>
      <c r="AD44" s="39">
        <f aca="true" t="shared" si="16" ref="AD44:AD49">SUM(AB44:AC44)</f>
        <v>98</v>
      </c>
      <c r="AE44" s="39">
        <v>0</v>
      </c>
      <c r="AF44" s="39">
        <f>AC49</f>
        <v>69</v>
      </c>
      <c r="AG44" s="39">
        <f>SUM(AE44:AF44)</f>
        <v>69</v>
      </c>
      <c r="AH44" s="39">
        <v>0</v>
      </c>
      <c r="AI44" s="39">
        <f>AF49</f>
        <v>73</v>
      </c>
      <c r="AJ44" s="39">
        <f>SUM(AH44:AI44)</f>
        <v>73</v>
      </c>
      <c r="AK44" s="39">
        <v>0</v>
      </c>
      <c r="AL44" s="39">
        <f>AI49</f>
        <v>58</v>
      </c>
      <c r="AM44" s="39">
        <f>AK44+AL44</f>
        <v>58</v>
      </c>
      <c r="AN44" s="39">
        <v>7</v>
      </c>
      <c r="AO44" s="39">
        <v>1</v>
      </c>
      <c r="AP44" s="39">
        <f aca="true" t="shared" si="17" ref="AP44:AP49">SUM(AN44:AO44)</f>
        <v>8</v>
      </c>
      <c r="AQ44" s="103" t="s">
        <v>48</v>
      </c>
      <c r="AR44" s="104"/>
      <c r="AS44" s="10"/>
    </row>
    <row r="45" spans="1:45" ht="12.75">
      <c r="A45" s="12"/>
      <c r="B45" s="109" t="s">
        <v>49</v>
      </c>
      <c r="C45" s="110"/>
      <c r="D45" s="44">
        <v>12</v>
      </c>
      <c r="E45" s="38">
        <v>0</v>
      </c>
      <c r="F45" s="9">
        <f>SUM(D45:E45)</f>
        <v>12</v>
      </c>
      <c r="G45" s="44">
        <v>3</v>
      </c>
      <c r="H45" s="38">
        <v>0</v>
      </c>
      <c r="I45" s="9">
        <f>SUM(G45:H45)</f>
        <v>3</v>
      </c>
      <c r="J45" s="44">
        <v>8</v>
      </c>
      <c r="K45" s="38">
        <v>0</v>
      </c>
      <c r="L45" s="38">
        <f>SUM(J45:K45)</f>
        <v>8</v>
      </c>
      <c r="M45" s="38">
        <v>19</v>
      </c>
      <c r="N45" s="38">
        <v>20</v>
      </c>
      <c r="O45" s="38">
        <f>SUM(M45:N45)</f>
        <v>39</v>
      </c>
      <c r="P45" s="38">
        <v>6</v>
      </c>
      <c r="Q45" s="38">
        <v>44</v>
      </c>
      <c r="R45" s="38">
        <f>SUM(P45:Q45)</f>
        <v>50</v>
      </c>
      <c r="S45" s="38">
        <v>0</v>
      </c>
      <c r="T45" s="38">
        <v>45</v>
      </c>
      <c r="U45" s="38">
        <f>SUM(S45:T45)</f>
        <v>45</v>
      </c>
      <c r="V45" s="38">
        <v>0</v>
      </c>
      <c r="W45" s="38">
        <v>62</v>
      </c>
      <c r="X45" s="38">
        <f>SUM(V45:W45)</f>
        <v>62</v>
      </c>
      <c r="Y45" s="38">
        <v>0</v>
      </c>
      <c r="Z45" s="38">
        <v>46</v>
      </c>
      <c r="AA45" s="38">
        <f t="shared" si="15"/>
        <v>46</v>
      </c>
      <c r="AB45" s="38">
        <v>0</v>
      </c>
      <c r="AC45" s="38">
        <v>14</v>
      </c>
      <c r="AD45" s="38">
        <f t="shared" si="16"/>
        <v>14</v>
      </c>
      <c r="AE45" s="38">
        <v>0</v>
      </c>
      <c r="AF45" s="38">
        <v>36</v>
      </c>
      <c r="AG45" s="38">
        <f>SUM(AE45:AF45)</f>
        <v>36</v>
      </c>
      <c r="AH45" s="38">
        <v>0</v>
      </c>
      <c r="AI45" s="38">
        <v>23</v>
      </c>
      <c r="AJ45" s="38">
        <f>SUM(AH45:AI45)</f>
        <v>23</v>
      </c>
      <c r="AK45" s="38">
        <v>0</v>
      </c>
      <c r="AL45" s="38">
        <v>2</v>
      </c>
      <c r="AM45" s="38">
        <f>AK45+AL45</f>
        <v>2</v>
      </c>
      <c r="AN45" s="38">
        <f>D45+G45+J45+M45+P45+S45+V45+Y45</f>
        <v>48</v>
      </c>
      <c r="AO45" s="38">
        <f>E45+H45+K45+N45+Q45+T45+W45+Z45+AC45+AF45+AI45+AL45</f>
        <v>292</v>
      </c>
      <c r="AP45" s="38">
        <f t="shared" si="17"/>
        <v>340</v>
      </c>
      <c r="AQ45" s="111" t="s">
        <v>50</v>
      </c>
      <c r="AR45" s="112"/>
      <c r="AS45" s="10"/>
    </row>
    <row r="46" spans="1:45" ht="12.75">
      <c r="A46" s="12"/>
      <c r="B46" s="109" t="s">
        <v>94</v>
      </c>
      <c r="C46" s="110"/>
      <c r="D46" s="44">
        <v>12</v>
      </c>
      <c r="E46" s="38">
        <v>0</v>
      </c>
      <c r="F46" s="9">
        <f>SUM(D46:E46)</f>
        <v>12</v>
      </c>
      <c r="G46" s="44">
        <v>5</v>
      </c>
      <c r="H46" s="38">
        <v>0</v>
      </c>
      <c r="I46" s="9">
        <f>SUM(G46:H46)</f>
        <v>5</v>
      </c>
      <c r="J46" s="44">
        <v>8</v>
      </c>
      <c r="K46" s="38">
        <v>0</v>
      </c>
      <c r="L46" s="38">
        <f>SUM(J46:K46)</f>
        <v>8</v>
      </c>
      <c r="M46" s="38">
        <v>5</v>
      </c>
      <c r="N46" s="38">
        <v>2</v>
      </c>
      <c r="O46" s="38">
        <f>SUM(M46:N46)</f>
        <v>7</v>
      </c>
      <c r="P46" s="38">
        <v>25</v>
      </c>
      <c r="Q46" s="38">
        <v>4</v>
      </c>
      <c r="R46" s="38">
        <f>SUM(P46:Q46)</f>
        <v>29</v>
      </c>
      <c r="S46" s="38">
        <v>0</v>
      </c>
      <c r="T46" s="38">
        <v>48</v>
      </c>
      <c r="U46" s="38">
        <f>SUM(S46:T46)</f>
        <v>48</v>
      </c>
      <c r="V46" s="38">
        <v>0</v>
      </c>
      <c r="W46" s="38">
        <v>31</v>
      </c>
      <c r="X46" s="38">
        <f>SUM(V46:W46)</f>
        <v>31</v>
      </c>
      <c r="Y46" s="38">
        <v>0</v>
      </c>
      <c r="Z46" s="38">
        <v>27</v>
      </c>
      <c r="AA46" s="38">
        <f t="shared" si="15"/>
        <v>27</v>
      </c>
      <c r="AB46" s="38">
        <v>0</v>
      </c>
      <c r="AC46" s="38">
        <v>40</v>
      </c>
      <c r="AD46" s="38">
        <f t="shared" si="16"/>
        <v>40</v>
      </c>
      <c r="AE46" s="38">
        <v>0</v>
      </c>
      <c r="AF46" s="38">
        <v>31</v>
      </c>
      <c r="AG46" s="38">
        <f>SUM(AE46:AF46)</f>
        <v>31</v>
      </c>
      <c r="AH46" s="38">
        <v>0</v>
      </c>
      <c r="AI46" s="38">
        <v>36</v>
      </c>
      <c r="AJ46" s="38">
        <f>SUM(AH46:AI46)</f>
        <v>36</v>
      </c>
      <c r="AK46" s="38">
        <v>0</v>
      </c>
      <c r="AL46" s="38">
        <v>17</v>
      </c>
      <c r="AM46" s="38">
        <f>AK46+AL46</f>
        <v>17</v>
      </c>
      <c r="AN46" s="38">
        <f>D46+G46+J46+M46+P46+S46+V46+Y46</f>
        <v>55</v>
      </c>
      <c r="AO46" s="38">
        <f>E46+H46+K46+N46+Q46+T46+W46+Z46+AC46+AF46+AI46+AL46</f>
        <v>236</v>
      </c>
      <c r="AP46" s="38">
        <f t="shared" si="17"/>
        <v>291</v>
      </c>
      <c r="AQ46" s="111" t="s">
        <v>98</v>
      </c>
      <c r="AR46" s="112"/>
      <c r="AS46" s="10"/>
    </row>
    <row r="47" spans="1:45" ht="12.75">
      <c r="A47" s="12"/>
      <c r="B47" s="17"/>
      <c r="C47" s="15" t="s">
        <v>93</v>
      </c>
      <c r="D47" s="44">
        <v>0</v>
      </c>
      <c r="E47" s="38">
        <v>0</v>
      </c>
      <c r="F47" s="9">
        <v>0</v>
      </c>
      <c r="G47" s="44">
        <v>0</v>
      </c>
      <c r="H47" s="38">
        <v>0</v>
      </c>
      <c r="I47" s="9">
        <v>0</v>
      </c>
      <c r="J47" s="44">
        <v>0</v>
      </c>
      <c r="K47" s="38">
        <v>0</v>
      </c>
      <c r="L47" s="38">
        <v>0</v>
      </c>
      <c r="M47" s="38">
        <v>0</v>
      </c>
      <c r="N47" s="38">
        <v>0</v>
      </c>
      <c r="O47" s="38">
        <v>0</v>
      </c>
      <c r="P47" s="38">
        <v>0</v>
      </c>
      <c r="Q47" s="38">
        <v>0</v>
      </c>
      <c r="R47" s="38">
        <v>0</v>
      </c>
      <c r="S47" s="38">
        <v>0</v>
      </c>
      <c r="T47" s="38">
        <v>0</v>
      </c>
      <c r="U47" s="38">
        <v>0</v>
      </c>
      <c r="V47" s="38">
        <v>0</v>
      </c>
      <c r="W47" s="38">
        <v>3</v>
      </c>
      <c r="X47" s="38">
        <f>SUM(V47:W47)</f>
        <v>3</v>
      </c>
      <c r="Y47" s="38">
        <v>0</v>
      </c>
      <c r="Z47" s="38">
        <v>4</v>
      </c>
      <c r="AA47" s="38">
        <f t="shared" si="15"/>
        <v>4</v>
      </c>
      <c r="AB47" s="38">
        <v>0</v>
      </c>
      <c r="AC47" s="38">
        <v>3</v>
      </c>
      <c r="AD47" s="38">
        <f t="shared" si="16"/>
        <v>3</v>
      </c>
      <c r="AE47" s="38">
        <v>0</v>
      </c>
      <c r="AF47" s="38">
        <v>1</v>
      </c>
      <c r="AG47" s="38">
        <f>SUM(AE47:AF47)</f>
        <v>1</v>
      </c>
      <c r="AH47" s="38">
        <v>0</v>
      </c>
      <c r="AI47" s="38">
        <v>2</v>
      </c>
      <c r="AJ47" s="38">
        <f>SUM(AH47:AI47)</f>
        <v>2</v>
      </c>
      <c r="AK47" s="38">
        <v>0</v>
      </c>
      <c r="AL47" s="38">
        <v>2</v>
      </c>
      <c r="AM47" s="38">
        <f>AK47+AL47</f>
        <v>2</v>
      </c>
      <c r="AN47" s="38">
        <f>D47+G47+J47+M47+P47+S47+V47+Y47</f>
        <v>0</v>
      </c>
      <c r="AO47" s="38">
        <f>E47+H47+K47+N47+Q47+T47+W47+Z47+AC47+AF47+AI47+AL47</f>
        <v>15</v>
      </c>
      <c r="AP47" s="38">
        <f t="shared" si="17"/>
        <v>15</v>
      </c>
      <c r="AQ47" s="64" t="s">
        <v>95</v>
      </c>
      <c r="AR47" s="9"/>
      <c r="AS47" s="10"/>
    </row>
    <row r="48" spans="1:45" ht="12.75">
      <c r="A48" s="12"/>
      <c r="B48" s="109" t="s">
        <v>90</v>
      </c>
      <c r="C48" s="110"/>
      <c r="D48" s="44">
        <v>0</v>
      </c>
      <c r="E48" s="38">
        <v>1</v>
      </c>
      <c r="F48" s="9">
        <f>SUM(D48:E48)</f>
        <v>1</v>
      </c>
      <c r="G48" s="44">
        <v>0</v>
      </c>
      <c r="H48" s="38">
        <v>0</v>
      </c>
      <c r="I48" s="9">
        <f>SUM(G48:H48)</f>
        <v>0</v>
      </c>
      <c r="J48" s="44">
        <v>0</v>
      </c>
      <c r="K48" s="38">
        <v>0</v>
      </c>
      <c r="L48" s="38">
        <f>SUM(J48:K48)</f>
        <v>0</v>
      </c>
      <c r="M48" s="38">
        <v>0</v>
      </c>
      <c r="N48" s="38">
        <v>0</v>
      </c>
      <c r="O48" s="38">
        <f>SUM(M48:N48)</f>
        <v>0</v>
      </c>
      <c r="P48" s="38">
        <v>0</v>
      </c>
      <c r="Q48" s="38">
        <v>0</v>
      </c>
      <c r="R48" s="38">
        <f>SUM(P48:Q48)</f>
        <v>0</v>
      </c>
      <c r="S48" s="38">
        <v>0</v>
      </c>
      <c r="T48" s="38">
        <v>0</v>
      </c>
      <c r="U48" s="38">
        <f>SUM(S48:T48)</f>
        <v>0</v>
      </c>
      <c r="V48" s="38">
        <v>0</v>
      </c>
      <c r="W48" s="38">
        <v>0</v>
      </c>
      <c r="X48" s="38">
        <v>0</v>
      </c>
      <c r="Y48" s="38">
        <v>0</v>
      </c>
      <c r="Z48" s="38">
        <v>0</v>
      </c>
      <c r="AA48" s="38">
        <f t="shared" si="15"/>
        <v>0</v>
      </c>
      <c r="AB48" s="38">
        <v>0</v>
      </c>
      <c r="AC48" s="38">
        <v>0</v>
      </c>
      <c r="AD48" s="38">
        <f t="shared" si="16"/>
        <v>0</v>
      </c>
      <c r="AE48" s="38">
        <v>0</v>
      </c>
      <c r="AF48" s="38">
        <v>0</v>
      </c>
      <c r="AG48" s="38">
        <v>0</v>
      </c>
      <c r="AH48" s="38">
        <v>0</v>
      </c>
      <c r="AI48" s="38">
        <v>0</v>
      </c>
      <c r="AJ48" s="38">
        <v>0</v>
      </c>
      <c r="AK48" s="38">
        <v>0</v>
      </c>
      <c r="AL48" s="38">
        <v>0</v>
      </c>
      <c r="AM48" s="38">
        <f>AK48+AL48</f>
        <v>0</v>
      </c>
      <c r="AN48" s="38">
        <f>D48+G48+J48+M48+P48+S48+V48+Y48</f>
        <v>0</v>
      </c>
      <c r="AO48" s="38">
        <f>E48+H48+K48+N48+Q48+T48+W48+Z48+AC48+AF48+AI48+AL48</f>
        <v>1</v>
      </c>
      <c r="AP48" s="38">
        <f t="shared" si="17"/>
        <v>1</v>
      </c>
      <c r="AQ48" s="111" t="s">
        <v>92</v>
      </c>
      <c r="AR48" s="112"/>
      <c r="AS48" s="10"/>
    </row>
    <row r="49" spans="1:45" ht="12.75">
      <c r="A49" s="18"/>
      <c r="B49" s="105" t="s">
        <v>51</v>
      </c>
      <c r="C49" s="106"/>
      <c r="D49" s="29">
        <f>D44+D45-D46-D48</f>
        <v>7</v>
      </c>
      <c r="E49" s="29">
        <f>E44+E45-E46-E48</f>
        <v>0</v>
      </c>
      <c r="F49" s="8">
        <f>SUM(D49:E49)</f>
        <v>7</v>
      </c>
      <c r="G49" s="29">
        <f>G44+G45-G46-G48</f>
        <v>5</v>
      </c>
      <c r="H49" s="29">
        <f>H44+H45-H46-H48</f>
        <v>0</v>
      </c>
      <c r="I49" s="8">
        <f>SUM(G49:H49)</f>
        <v>5</v>
      </c>
      <c r="J49" s="29">
        <f>J44+J45-J46-J48</f>
        <v>5</v>
      </c>
      <c r="K49" s="29">
        <f>K44+K45-K46-K48</f>
        <v>0</v>
      </c>
      <c r="L49" s="29">
        <f>SUM(J49:K49)</f>
        <v>5</v>
      </c>
      <c r="M49" s="29">
        <f>M44+M45-M46-M48</f>
        <v>19</v>
      </c>
      <c r="N49" s="29">
        <f>N44+N45-N46-N48</f>
        <v>18</v>
      </c>
      <c r="O49" s="29">
        <f>SUM(M49:N49)</f>
        <v>37</v>
      </c>
      <c r="P49" s="29">
        <f>P44+P45-P46-P48</f>
        <v>0</v>
      </c>
      <c r="Q49" s="29">
        <f>Q44+Q45-Q46-Q48</f>
        <v>58</v>
      </c>
      <c r="R49" s="29">
        <f>SUM(P49:Q49)</f>
        <v>58</v>
      </c>
      <c r="S49" s="29">
        <v>0</v>
      </c>
      <c r="T49" s="29">
        <f>T44+T45-T46-T48</f>
        <v>55</v>
      </c>
      <c r="U49" s="29">
        <f>SUM(S49:T49)</f>
        <v>55</v>
      </c>
      <c r="V49" s="29">
        <v>0</v>
      </c>
      <c r="W49" s="29">
        <f>W44+W45-W46-W47-W48</f>
        <v>83</v>
      </c>
      <c r="X49" s="29">
        <f>X44+X45-X46-X47-X48</f>
        <v>83</v>
      </c>
      <c r="Y49" s="29">
        <v>0</v>
      </c>
      <c r="Z49" s="29">
        <f>Z44+Z45-Z46-Z47-Z48</f>
        <v>98</v>
      </c>
      <c r="AA49" s="29">
        <f t="shared" si="15"/>
        <v>98</v>
      </c>
      <c r="AB49" s="29">
        <v>0</v>
      </c>
      <c r="AC49" s="29">
        <f>AC44+AC45-AC46-AC47-AC48</f>
        <v>69</v>
      </c>
      <c r="AD49" s="29">
        <f t="shared" si="16"/>
        <v>69</v>
      </c>
      <c r="AE49" s="29">
        <v>0</v>
      </c>
      <c r="AF49" s="29">
        <f>AF44+AF45-AF46-AF47-AF48</f>
        <v>73</v>
      </c>
      <c r="AG49" s="29">
        <f>SUM(AE49:AF49)</f>
        <v>73</v>
      </c>
      <c r="AH49" s="29">
        <v>0</v>
      </c>
      <c r="AI49" s="29">
        <f>AI44+AI45-AI46-AI47-AI48</f>
        <v>58</v>
      </c>
      <c r="AJ49" s="29">
        <f>SUM(AH49:AI49)</f>
        <v>58</v>
      </c>
      <c r="AK49" s="29">
        <v>0</v>
      </c>
      <c r="AL49" s="29">
        <f>AL44+AL45-AL46-AL47-AL48</f>
        <v>41</v>
      </c>
      <c r="AM49" s="29">
        <f>AM44+AM45-AM46-AM47-AM48</f>
        <v>41</v>
      </c>
      <c r="AN49" s="29">
        <f>AN44+AN45-AN46-AN47-AN48</f>
        <v>0</v>
      </c>
      <c r="AO49" s="29">
        <f>AO44+AO45-AO46-AO47-AO48</f>
        <v>41</v>
      </c>
      <c r="AP49" s="29">
        <f t="shared" si="17"/>
        <v>41</v>
      </c>
      <c r="AQ49" s="107" t="s">
        <v>52</v>
      </c>
      <c r="AR49" s="108"/>
      <c r="AS49" s="19"/>
    </row>
    <row r="51" spans="1:62" s="20" customFormat="1" ht="14.25" customHeight="1">
      <c r="A51" s="21"/>
      <c r="B51" s="4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row>
    <row r="52" spans="1:62" s="20" customFormat="1" ht="12.75" customHeight="1">
      <c r="A52" s="45" t="s">
        <v>66</v>
      </c>
      <c r="B52" s="46"/>
      <c r="C52" s="47" t="s">
        <v>67</v>
      </c>
      <c r="D52" s="48"/>
      <c r="E52" s="48"/>
      <c r="F52" s="48"/>
      <c r="G52" s="48"/>
      <c r="H52" s="49"/>
      <c r="I52" s="49"/>
      <c r="J52" s="46"/>
      <c r="K52" s="46"/>
      <c r="L52" s="46"/>
      <c r="M52" s="46"/>
      <c r="N52" s="46"/>
      <c r="O52" s="46"/>
      <c r="P52" s="46"/>
      <c r="Q52" s="46"/>
      <c r="R52" s="46"/>
      <c r="S52" s="46"/>
      <c r="T52" s="46"/>
      <c r="U52" s="46"/>
      <c r="V52" s="46"/>
      <c r="W52" s="46"/>
      <c r="X52" s="46"/>
      <c r="Y52" s="48"/>
      <c r="Z52" s="48"/>
      <c r="AA52" s="48"/>
      <c r="AB52" s="48"/>
      <c r="AC52" s="49"/>
      <c r="AD52" s="48"/>
      <c r="AE52" s="48"/>
      <c r="AF52" s="48"/>
      <c r="AG52" s="48"/>
      <c r="AH52" s="48"/>
      <c r="AI52" s="48"/>
      <c r="AJ52" s="48"/>
      <c r="AK52" s="48"/>
      <c r="AL52" s="46"/>
      <c r="AM52" s="46"/>
      <c r="AN52" s="46"/>
      <c r="AO52" s="46"/>
      <c r="AP52" s="46"/>
      <c r="AQ52" s="46"/>
      <c r="AR52" s="46"/>
      <c r="AS52" s="46"/>
      <c r="AT52" s="21"/>
      <c r="AU52" s="21"/>
      <c r="AV52" s="21"/>
      <c r="AW52" s="21"/>
      <c r="AX52" s="21"/>
      <c r="AY52" s="21"/>
      <c r="AZ52" s="21"/>
      <c r="BA52" s="21"/>
      <c r="BB52" s="21"/>
      <c r="BC52" s="21"/>
      <c r="BD52" s="21"/>
      <c r="BE52" s="21"/>
      <c r="BF52" s="21"/>
      <c r="BG52" s="21"/>
      <c r="BH52" s="21"/>
      <c r="BI52" s="21"/>
      <c r="BJ52" s="21"/>
    </row>
    <row r="53" spans="1:62" s="20" customFormat="1" ht="12.75" customHeight="1">
      <c r="A53" s="45"/>
      <c r="B53" s="46"/>
      <c r="C53" s="47" t="s">
        <v>68</v>
      </c>
      <c r="D53" s="48"/>
      <c r="E53" s="48"/>
      <c r="F53" s="48"/>
      <c r="G53" s="48"/>
      <c r="H53" s="49"/>
      <c r="I53" s="49"/>
      <c r="J53" s="46"/>
      <c r="K53" s="46"/>
      <c r="L53" s="46"/>
      <c r="M53" s="46"/>
      <c r="N53" s="46"/>
      <c r="O53" s="46"/>
      <c r="P53" s="46"/>
      <c r="Q53" s="46"/>
      <c r="R53" s="46"/>
      <c r="S53" s="46"/>
      <c r="T53" s="46"/>
      <c r="U53" s="46"/>
      <c r="V53" s="46"/>
      <c r="W53" s="46"/>
      <c r="X53" s="46"/>
      <c r="Y53" s="48"/>
      <c r="Z53" s="48"/>
      <c r="AA53" s="48"/>
      <c r="AB53" s="48"/>
      <c r="AC53" s="49"/>
      <c r="AD53" s="48"/>
      <c r="AE53" s="48"/>
      <c r="AF53" s="48"/>
      <c r="AG53" s="48"/>
      <c r="AH53" s="48"/>
      <c r="AI53" s="48"/>
      <c r="AJ53" s="48"/>
      <c r="AK53" s="48"/>
      <c r="AL53" s="46"/>
      <c r="AM53" s="46"/>
      <c r="AN53" s="46"/>
      <c r="AO53" s="46"/>
      <c r="AP53" s="46"/>
      <c r="AQ53" s="46"/>
      <c r="AR53" s="46"/>
      <c r="AS53" s="46"/>
      <c r="AT53" s="21"/>
      <c r="AU53" s="21"/>
      <c r="AV53" s="21"/>
      <c r="AW53" s="21"/>
      <c r="AX53" s="21"/>
      <c r="AY53" s="21"/>
      <c r="AZ53" s="21"/>
      <c r="BA53" s="21"/>
      <c r="BB53" s="21"/>
      <c r="BC53" s="21"/>
      <c r="BD53" s="21"/>
      <c r="BE53" s="21"/>
      <c r="BF53" s="21"/>
      <c r="BG53" s="21"/>
      <c r="BH53" s="21"/>
      <c r="BI53" s="21"/>
      <c r="BJ53" s="21"/>
    </row>
    <row r="54" spans="1:62" s="20" customFormat="1" ht="12.75" customHeight="1">
      <c r="A54" s="50" t="s">
        <v>53</v>
      </c>
      <c r="B54" s="51"/>
      <c r="C54" s="52" t="s">
        <v>96</v>
      </c>
      <c r="D54" s="51"/>
      <c r="E54" s="46"/>
      <c r="F54" s="46"/>
      <c r="G54" s="46"/>
      <c r="H54" s="51"/>
      <c r="I54" s="51"/>
      <c r="J54" s="51"/>
      <c r="K54" s="51"/>
      <c r="L54" s="53"/>
      <c r="M54" s="53"/>
      <c r="N54" s="53"/>
      <c r="O54" s="53"/>
      <c r="P54" s="53"/>
      <c r="Q54" s="53"/>
      <c r="R54" s="53"/>
      <c r="S54" s="53"/>
      <c r="T54" s="53"/>
      <c r="U54" s="53"/>
      <c r="V54" s="53"/>
      <c r="W54" s="53"/>
      <c r="X54" s="53"/>
      <c r="Y54" s="53"/>
      <c r="Z54" s="53"/>
      <c r="AA54" s="53"/>
      <c r="AB54" s="53"/>
      <c r="AC54" s="53"/>
      <c r="AD54" s="53"/>
      <c r="AE54" s="53"/>
      <c r="AF54" s="46"/>
      <c r="AG54" s="46"/>
      <c r="AH54" s="46"/>
      <c r="AI54" s="46"/>
      <c r="AJ54" s="46"/>
      <c r="AK54" s="46"/>
      <c r="AL54" s="46"/>
      <c r="AM54" s="46"/>
      <c r="AN54" s="46"/>
      <c r="AO54" s="46"/>
      <c r="AP54" s="46"/>
      <c r="AQ54" s="46"/>
      <c r="AR54" s="46"/>
      <c r="AS54" s="46"/>
      <c r="AT54" s="21"/>
      <c r="AU54" s="21"/>
      <c r="AV54" s="21"/>
      <c r="AW54" s="21"/>
      <c r="AX54" s="21"/>
      <c r="AY54" s="21"/>
      <c r="AZ54" s="21"/>
      <c r="BA54" s="21"/>
      <c r="BB54" s="21"/>
      <c r="BC54" s="21"/>
      <c r="BD54" s="21"/>
      <c r="BE54" s="21"/>
      <c r="BF54" s="21"/>
      <c r="BG54" s="21"/>
      <c r="BH54" s="21"/>
      <c r="BI54" s="21"/>
      <c r="BJ54" s="21"/>
    </row>
    <row r="55" spans="1:62" s="20" customFormat="1" ht="12.75" customHeight="1">
      <c r="A55" s="51"/>
      <c r="B55" s="51"/>
      <c r="C55" s="131" t="s">
        <v>105</v>
      </c>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21"/>
      <c r="AU55" s="21"/>
      <c r="AV55" s="21"/>
      <c r="AW55" s="21"/>
      <c r="AX55" s="21"/>
      <c r="AY55" s="21"/>
      <c r="AZ55" s="21"/>
      <c r="BA55" s="21"/>
      <c r="BB55" s="21"/>
      <c r="BC55" s="21"/>
      <c r="BD55" s="21"/>
      <c r="BE55" s="21"/>
      <c r="BF55" s="21"/>
      <c r="BG55" s="21"/>
      <c r="BH55" s="21"/>
      <c r="BI55" s="21"/>
      <c r="BJ55" s="21"/>
    </row>
    <row r="56" spans="1:62" s="20" customFormat="1" ht="12.75" customHeight="1">
      <c r="A56" s="50" t="s">
        <v>72</v>
      </c>
      <c r="B56" s="51"/>
      <c r="C56" s="131" t="s">
        <v>69</v>
      </c>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46"/>
      <c r="AP56" s="46"/>
      <c r="AQ56" s="46"/>
      <c r="AR56" s="46"/>
      <c r="AS56" s="46"/>
      <c r="AT56" s="21"/>
      <c r="AU56" s="21"/>
      <c r="AV56" s="21"/>
      <c r="AW56" s="21"/>
      <c r="AX56" s="21"/>
      <c r="AY56" s="21"/>
      <c r="AZ56" s="21"/>
      <c r="BA56" s="21"/>
      <c r="BB56" s="21"/>
      <c r="BC56" s="21"/>
      <c r="BD56" s="21"/>
      <c r="BE56" s="21"/>
      <c r="BF56" s="21"/>
      <c r="BG56" s="21"/>
      <c r="BH56" s="21"/>
      <c r="BI56" s="21"/>
      <c r="BJ56" s="21"/>
    </row>
    <row r="57" spans="1:62" s="22" customFormat="1" ht="12.75" customHeight="1">
      <c r="A57" s="46"/>
      <c r="B57" s="46"/>
      <c r="C57" s="47" t="s">
        <v>70</v>
      </c>
      <c r="D57" s="47"/>
      <c r="E57" s="47"/>
      <c r="F57" s="47"/>
      <c r="G57" s="47"/>
      <c r="H57" s="47"/>
      <c r="I57" s="47"/>
      <c r="J57" s="130"/>
      <c r="K57" s="130"/>
      <c r="L57" s="47"/>
      <c r="M57" s="47"/>
      <c r="N57" s="54" t="s">
        <v>78</v>
      </c>
      <c r="O57" s="54"/>
      <c r="P57" s="54" t="s">
        <v>79</v>
      </c>
      <c r="Q57" s="54"/>
      <c r="S57" s="130"/>
      <c r="T57" s="130"/>
      <c r="U57" s="130"/>
      <c r="V57" s="130"/>
      <c r="W57" s="53"/>
      <c r="X57" s="53"/>
      <c r="Y57" s="53"/>
      <c r="Z57" s="129"/>
      <c r="AA57" s="129"/>
      <c r="AB57" s="53"/>
      <c r="AC57" s="129"/>
      <c r="AD57" s="129"/>
      <c r="AE57" s="53"/>
      <c r="AF57" s="46"/>
      <c r="AG57" s="46"/>
      <c r="AH57" s="46"/>
      <c r="AI57" s="46"/>
      <c r="AJ57" s="46"/>
      <c r="AK57" s="46"/>
      <c r="AL57" s="46"/>
      <c r="AM57" s="46"/>
      <c r="AN57" s="46"/>
      <c r="AO57" s="46"/>
      <c r="AP57" s="46"/>
      <c r="AQ57" s="46"/>
      <c r="AR57" s="46"/>
      <c r="AS57" s="46"/>
      <c r="AT57" s="21"/>
      <c r="AU57" s="21"/>
      <c r="AV57" s="21"/>
      <c r="AW57" s="21"/>
      <c r="AX57" s="21"/>
      <c r="AY57" s="23"/>
      <c r="AZ57" s="23"/>
      <c r="BA57" s="23"/>
      <c r="BB57" s="21"/>
      <c r="BC57" s="21"/>
      <c r="BD57" s="21"/>
      <c r="BE57" s="21"/>
      <c r="BF57" s="21"/>
      <c r="BG57" s="21"/>
      <c r="BH57" s="21"/>
      <c r="BI57" s="21"/>
      <c r="BJ57" s="21"/>
    </row>
    <row r="58" spans="1:62" s="22" customFormat="1" ht="12.75" customHeight="1">
      <c r="A58" s="46"/>
      <c r="B58" s="46"/>
      <c r="C58" s="46"/>
      <c r="D58" s="46"/>
      <c r="E58" s="46"/>
      <c r="F58" s="46"/>
      <c r="G58" s="46"/>
      <c r="H58" s="46"/>
      <c r="I58" s="46"/>
      <c r="J58" s="46"/>
      <c r="K58" s="46"/>
      <c r="L58" s="56" t="s">
        <v>71</v>
      </c>
      <c r="M58" s="47"/>
      <c r="N58" s="57" t="s">
        <v>86</v>
      </c>
      <c r="O58" s="47" t="s">
        <v>87</v>
      </c>
      <c r="P58" s="57" t="s">
        <v>108</v>
      </c>
      <c r="Q58" s="47" t="s">
        <v>87</v>
      </c>
      <c r="S58" s="132"/>
      <c r="T58" s="132"/>
      <c r="U58" s="132"/>
      <c r="V58" s="132"/>
      <c r="W58" s="53"/>
      <c r="X58" s="53"/>
      <c r="Y58" s="53"/>
      <c r="Z58" s="129"/>
      <c r="AA58" s="129"/>
      <c r="AB58" s="46"/>
      <c r="AC58" s="129"/>
      <c r="AD58" s="129"/>
      <c r="AE58" s="46"/>
      <c r="AF58" s="46"/>
      <c r="AG58" s="46"/>
      <c r="AH58" s="46"/>
      <c r="AI58" s="46"/>
      <c r="AJ58" s="46"/>
      <c r="AK58" s="46"/>
      <c r="AL58" s="46"/>
      <c r="AM58" s="46"/>
      <c r="AN58" s="46"/>
      <c r="AO58" s="46"/>
      <c r="AP58" s="46"/>
      <c r="AQ58" s="46"/>
      <c r="AR58" s="46"/>
      <c r="AS58" s="46"/>
      <c r="AT58" s="21"/>
      <c r="AU58" s="21"/>
      <c r="AV58" s="21"/>
      <c r="AW58" s="21"/>
      <c r="AX58" s="21"/>
      <c r="AY58" s="23"/>
      <c r="AZ58" s="23"/>
      <c r="BA58" s="23"/>
      <c r="BB58" s="21"/>
      <c r="BC58" s="21"/>
      <c r="BD58" s="21"/>
      <c r="BE58" s="21"/>
      <c r="BF58" s="21"/>
      <c r="BG58" s="21"/>
      <c r="BH58" s="21"/>
      <c r="BI58" s="21"/>
      <c r="BJ58" s="21"/>
    </row>
    <row r="59" spans="1:62" s="20" customFormat="1" ht="12.75" customHeight="1">
      <c r="A59" s="46"/>
      <c r="B59" s="46"/>
      <c r="C59" s="46"/>
      <c r="D59" s="46"/>
      <c r="E59" s="46"/>
      <c r="F59" s="46"/>
      <c r="G59" s="46"/>
      <c r="H59" s="46"/>
      <c r="I59" s="46"/>
      <c r="J59" s="46"/>
      <c r="K59" s="46"/>
      <c r="L59" s="47" t="s">
        <v>106</v>
      </c>
      <c r="M59" s="47"/>
      <c r="N59" s="57" t="s">
        <v>116</v>
      </c>
      <c r="O59" s="47" t="s">
        <v>87</v>
      </c>
      <c r="P59" s="55" t="s">
        <v>118</v>
      </c>
      <c r="Q59" s="46" t="s">
        <v>87</v>
      </c>
      <c r="S59" s="131"/>
      <c r="T59" s="131"/>
      <c r="U59" s="133"/>
      <c r="V59" s="133"/>
      <c r="W59" s="46"/>
      <c r="X59" s="55"/>
      <c r="Y59" s="53"/>
      <c r="Z59" s="130"/>
      <c r="AA59" s="130"/>
      <c r="AB59" s="46"/>
      <c r="AC59" s="130"/>
      <c r="AD59" s="130"/>
      <c r="AE59" s="46"/>
      <c r="AF59" s="46"/>
      <c r="AG59" s="46"/>
      <c r="AH59" s="46"/>
      <c r="AI59" s="46"/>
      <c r="AJ59" s="46"/>
      <c r="AK59" s="46"/>
      <c r="AL59" s="46"/>
      <c r="AM59" s="46"/>
      <c r="AN59" s="46"/>
      <c r="AO59" s="46"/>
      <c r="AP59" s="46"/>
      <c r="AQ59" s="46"/>
      <c r="AR59" s="46"/>
      <c r="AS59" s="46"/>
      <c r="AT59" s="21"/>
      <c r="AU59" s="21"/>
      <c r="AV59" s="21"/>
      <c r="AW59" s="21"/>
      <c r="AX59" s="21"/>
      <c r="AY59" s="21"/>
      <c r="AZ59" s="21"/>
      <c r="BA59" s="21"/>
      <c r="BB59" s="21"/>
      <c r="BC59" s="21"/>
      <c r="BD59" s="21"/>
      <c r="BE59" s="21"/>
      <c r="BF59" s="21"/>
      <c r="BG59" s="21"/>
      <c r="BH59" s="21"/>
      <c r="BI59" s="21"/>
      <c r="BJ59" s="21"/>
    </row>
    <row r="60" spans="1:62" s="20" customFormat="1" ht="12.75" customHeight="1">
      <c r="A60" s="46"/>
      <c r="B60" s="46"/>
      <c r="C60" s="46"/>
      <c r="D60" s="46"/>
      <c r="E60" s="53"/>
      <c r="F60" s="53"/>
      <c r="G60" s="46"/>
      <c r="H60" s="46"/>
      <c r="I60" s="46"/>
      <c r="J60" s="46"/>
      <c r="K60" s="46"/>
      <c r="L60" s="72" t="s">
        <v>107</v>
      </c>
      <c r="M60" s="46"/>
      <c r="N60" s="53" t="s">
        <v>115</v>
      </c>
      <c r="O60" s="46"/>
      <c r="P60" s="55" t="s">
        <v>117</v>
      </c>
      <c r="Q60" s="46" t="s">
        <v>87</v>
      </c>
      <c r="R60" s="46"/>
      <c r="S60" s="46"/>
      <c r="T60" s="46"/>
      <c r="U60" s="53"/>
      <c r="V60" s="53"/>
      <c r="W60" s="46"/>
      <c r="X60" s="55"/>
      <c r="Y60" s="53"/>
      <c r="Z60" s="55"/>
      <c r="AA60" s="53"/>
      <c r="AB60" s="46"/>
      <c r="AC60" s="46"/>
      <c r="AD60" s="46"/>
      <c r="AE60" s="46"/>
      <c r="AF60" s="46"/>
      <c r="AG60" s="46"/>
      <c r="AH60" s="46"/>
      <c r="AI60" s="46"/>
      <c r="AJ60" s="46"/>
      <c r="AK60" s="46"/>
      <c r="AL60" s="46"/>
      <c r="AM60" s="46"/>
      <c r="AN60" s="46"/>
      <c r="AO60" s="46"/>
      <c r="AP60" s="46"/>
      <c r="AQ60" s="46"/>
      <c r="AR60" s="46"/>
      <c r="AS60" s="46"/>
      <c r="AT60" s="21"/>
      <c r="AU60" s="21"/>
      <c r="AV60" s="21"/>
      <c r="AW60" s="21"/>
      <c r="AX60" s="21"/>
      <c r="AY60" s="21"/>
      <c r="AZ60" s="21"/>
      <c r="BA60" s="21"/>
      <c r="BB60" s="21"/>
      <c r="BC60" s="21"/>
      <c r="BD60" s="21"/>
      <c r="BE60" s="21"/>
      <c r="BF60" s="21"/>
      <c r="BG60" s="21"/>
      <c r="BH60" s="21"/>
      <c r="BI60" s="21"/>
      <c r="BJ60" s="21"/>
    </row>
    <row r="61" spans="1:62" s="20" customFormat="1" ht="12.75" customHeight="1">
      <c r="A61" s="45" t="s">
        <v>75</v>
      </c>
      <c r="B61" s="46"/>
      <c r="C61" s="47" t="s">
        <v>73</v>
      </c>
      <c r="D61" s="46"/>
      <c r="E61" s="58"/>
      <c r="F61" s="53"/>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21"/>
      <c r="AU61" s="21"/>
      <c r="AV61" s="21"/>
      <c r="AW61" s="21"/>
      <c r="AX61" s="21"/>
      <c r="AY61" s="21"/>
      <c r="AZ61" s="21"/>
      <c r="BA61" s="21"/>
      <c r="BB61" s="21"/>
      <c r="BC61" s="21"/>
      <c r="BD61" s="21"/>
      <c r="BE61" s="21"/>
      <c r="BF61" s="21"/>
      <c r="BG61" s="21"/>
      <c r="BH61" s="21"/>
      <c r="BI61" s="21"/>
      <c r="BJ61" s="21"/>
    </row>
    <row r="62" spans="1:62" s="20" customFormat="1" ht="12.75" customHeight="1">
      <c r="A62" s="45" t="s">
        <v>76</v>
      </c>
      <c r="B62" s="46"/>
      <c r="C62" s="47" t="s">
        <v>97</v>
      </c>
      <c r="D62" s="46"/>
      <c r="E62" s="58"/>
      <c r="F62" s="53"/>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21"/>
      <c r="AU62" s="21"/>
      <c r="AV62" s="21"/>
      <c r="AW62" s="21"/>
      <c r="AX62" s="21"/>
      <c r="AY62" s="21"/>
      <c r="AZ62" s="21"/>
      <c r="BA62" s="21"/>
      <c r="BB62" s="21"/>
      <c r="BC62" s="21"/>
      <c r="BD62" s="21"/>
      <c r="BE62" s="21"/>
      <c r="BF62" s="21"/>
      <c r="BG62" s="21"/>
      <c r="BH62" s="21"/>
      <c r="BI62" s="21"/>
      <c r="BJ62" s="21"/>
    </row>
    <row r="63" spans="1:62" s="20" customFormat="1" ht="12.75" customHeight="1">
      <c r="A63" s="45" t="s">
        <v>77</v>
      </c>
      <c r="B63" s="46"/>
      <c r="C63" s="47" t="s">
        <v>74</v>
      </c>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21"/>
      <c r="AU63" s="21"/>
      <c r="AV63" s="21"/>
      <c r="AW63" s="21"/>
      <c r="AX63" s="21"/>
      <c r="AY63" s="21"/>
      <c r="AZ63" s="21"/>
      <c r="BA63" s="21"/>
      <c r="BB63" s="21"/>
      <c r="BC63" s="21"/>
      <c r="BD63" s="21"/>
      <c r="BE63" s="21"/>
      <c r="BF63" s="21"/>
      <c r="BG63" s="21"/>
      <c r="BH63" s="21"/>
      <c r="BI63" s="21"/>
      <c r="BJ63" s="21"/>
    </row>
  </sheetData>
  <mergeCells count="112">
    <mergeCell ref="S59:T59"/>
    <mergeCell ref="U59:V59"/>
    <mergeCell ref="J57:K57"/>
    <mergeCell ref="Z59:AA59"/>
    <mergeCell ref="AC59:AD59"/>
    <mergeCell ref="C55:AS55"/>
    <mergeCell ref="C56:AN56"/>
    <mergeCell ref="S57:T57"/>
    <mergeCell ref="U57:V57"/>
    <mergeCell ref="S58:T58"/>
    <mergeCell ref="U58:V58"/>
    <mergeCell ref="Z57:AA57"/>
    <mergeCell ref="AC57:AD57"/>
    <mergeCell ref="Z58:AA58"/>
    <mergeCell ref="AC58:AD58"/>
    <mergeCell ref="B49:C49"/>
    <mergeCell ref="AQ49:AR49"/>
    <mergeCell ref="B46:C46"/>
    <mergeCell ref="AQ46:AR46"/>
    <mergeCell ref="B48:C48"/>
    <mergeCell ref="AQ48:AR48"/>
    <mergeCell ref="B44:C44"/>
    <mergeCell ref="AQ44:AR44"/>
    <mergeCell ref="B45:C45"/>
    <mergeCell ref="AQ45:AR45"/>
    <mergeCell ref="B41:C41"/>
    <mergeCell ref="AQ41:AR41"/>
    <mergeCell ref="A43:C43"/>
    <mergeCell ref="AQ43:AS43"/>
    <mergeCell ref="A39:C39"/>
    <mergeCell ref="AQ39:AS39"/>
    <mergeCell ref="B40:C40"/>
    <mergeCell ref="AQ40:AR40"/>
    <mergeCell ref="AK36:AM36"/>
    <mergeCell ref="AN36:AP36"/>
    <mergeCell ref="AQ36:AS36"/>
    <mergeCell ref="A37:C37"/>
    <mergeCell ref="AQ37:AS37"/>
    <mergeCell ref="Y36:AA36"/>
    <mergeCell ref="AB36:AD36"/>
    <mergeCell ref="AE36:AG36"/>
    <mergeCell ref="AH36:AJ36"/>
    <mergeCell ref="M36:O36"/>
    <mergeCell ref="P36:R36"/>
    <mergeCell ref="S36:U36"/>
    <mergeCell ref="V36:X36"/>
    <mergeCell ref="A36:C36"/>
    <mergeCell ref="D36:F36"/>
    <mergeCell ref="G36:I36"/>
    <mergeCell ref="J36:L36"/>
    <mergeCell ref="B34:C34"/>
    <mergeCell ref="AQ34:AR34"/>
    <mergeCell ref="B35:C35"/>
    <mergeCell ref="AQ35:AR35"/>
    <mergeCell ref="A33:C33"/>
    <mergeCell ref="AQ33:AS33"/>
    <mergeCell ref="A24:C24"/>
    <mergeCell ref="AQ24:AS24"/>
    <mergeCell ref="B25:C25"/>
    <mergeCell ref="AQ25:AR25"/>
    <mergeCell ref="B21:C21"/>
    <mergeCell ref="AQ21:AR21"/>
    <mergeCell ref="B22:C22"/>
    <mergeCell ref="AQ22:AR22"/>
    <mergeCell ref="A16:C16"/>
    <mergeCell ref="AQ16:AS16"/>
    <mergeCell ref="B17:C17"/>
    <mergeCell ref="AQ17:AR17"/>
    <mergeCell ref="B13:C13"/>
    <mergeCell ref="AQ13:AR13"/>
    <mergeCell ref="B14:C14"/>
    <mergeCell ref="AQ14:AR14"/>
    <mergeCell ref="AN11:AP11"/>
    <mergeCell ref="AQ11:AS11"/>
    <mergeCell ref="A12:C12"/>
    <mergeCell ref="AQ12:AS12"/>
    <mergeCell ref="Y9:AA9"/>
    <mergeCell ref="AN9:AP9"/>
    <mergeCell ref="AQ9:AS9"/>
    <mergeCell ref="A10:C10"/>
    <mergeCell ref="AQ10:AS10"/>
    <mergeCell ref="AB9:AD9"/>
    <mergeCell ref="AE9:AG9"/>
    <mergeCell ref="AH9:AJ9"/>
    <mergeCell ref="AK9:AM9"/>
    <mergeCell ref="M9:O9"/>
    <mergeCell ref="P9:R9"/>
    <mergeCell ref="S9:U9"/>
    <mergeCell ref="V9:X9"/>
    <mergeCell ref="A9:C9"/>
    <mergeCell ref="D9:F9"/>
    <mergeCell ref="G9:I9"/>
    <mergeCell ref="J9:L9"/>
    <mergeCell ref="AH4:AJ5"/>
    <mergeCell ref="AK4:AM5"/>
    <mergeCell ref="AN4:AP4"/>
    <mergeCell ref="AQ4:AS7"/>
    <mergeCell ref="AN5:AP5"/>
    <mergeCell ref="V4:X5"/>
    <mergeCell ref="Y4:AA5"/>
    <mergeCell ref="AB4:AD5"/>
    <mergeCell ref="AE4:AG5"/>
    <mergeCell ref="D1:AP1"/>
    <mergeCell ref="D2:AP2"/>
    <mergeCell ref="D3:AP3"/>
    <mergeCell ref="A4:C7"/>
    <mergeCell ref="D4:F5"/>
    <mergeCell ref="G4:I5"/>
    <mergeCell ref="J4:L5"/>
    <mergeCell ref="M4:O5"/>
    <mergeCell ref="P4:R5"/>
    <mergeCell ref="S4:U5"/>
  </mergeCells>
  <printOptions/>
  <pageMargins left="0.35433070866141736" right="0.35433070866141736" top="0.5905511811023623" bottom="0.3937007874015748" header="0.5118110236220472" footer="0.5118110236220472"/>
  <pageSetup horizontalDpi="600" verticalDpi="6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2003-06-25T10:26:22Z</cp:lastPrinted>
  <dcterms:created xsi:type="dcterms:W3CDTF">2002-10-23T07:52:10Z</dcterms:created>
  <dcterms:modified xsi:type="dcterms:W3CDTF">2003-06-26T10:11:27Z</dcterms:modified>
  <cp:category/>
  <cp:version/>
  <cp:contentType/>
  <cp:contentStatus/>
</cp:coreProperties>
</file>